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Pracovni_SVN\2023_131_Sidlistni_plochy_Praha_12\Odevzdani\CD_Praha_12_Adaptacni_opatreni_DPS_s_rozpoctem\Rozpoctova_cast_XLS\"/>
    </mc:Choice>
  </mc:AlternateContent>
  <xr:revisionPtr revIDLastSave="0" documentId="8_{B58E7E76-0983-4196-ABD3-4155355C535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2023-131-lok_2 - Adaptačn..." sheetId="2" r:id="rId2"/>
    <sheet name="Seznam figur" sheetId="3" r:id="rId3"/>
  </sheets>
  <definedNames>
    <definedName name="_xlnm._FilterDatabase" localSheetId="1" hidden="1">'2023-131-lok_2 - Adaptačn...'!$C$128:$K$395</definedName>
    <definedName name="_xlnm.Print_Titles" localSheetId="1">'2023-131-lok_2 - Adaptačn...'!$128:$128</definedName>
    <definedName name="_xlnm.Print_Titles" localSheetId="0">'Rekapitulace stavby'!$92:$92</definedName>
    <definedName name="_xlnm.Print_Titles" localSheetId="2">'Seznam figur'!$9:$9</definedName>
    <definedName name="_xlnm.Print_Area" localSheetId="1">'2023-131-lok_2 - Adaptačn...'!$C$4:$J$37,'2023-131-lok_2 - Adaptačn...'!$C$50:$J$76,'2023-131-lok_2 - Adaptačn...'!$C$82:$J$112,'2023-131-lok_2 - Adaptačn...'!$C$118:$K$395</definedName>
    <definedName name="_xlnm.Print_Area" localSheetId="0">'Rekapitulace stavby'!$D$4:$AO$76,'Rekapitulace stavby'!$C$82:$AQ$96</definedName>
    <definedName name="_xlnm.Print_Area" localSheetId="2">'Seznam figur'!$C$4:$G$94</definedName>
  </definedNames>
  <calcPr calcId="181029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6" i="2"/>
  <c r="BH166" i="2"/>
  <c r="BG166" i="2"/>
  <c r="BF166" i="2"/>
  <c r="T166" i="2"/>
  <c r="R166" i="2"/>
  <c r="P166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J126" i="2"/>
  <c r="J125" i="2"/>
  <c r="F125" i="2"/>
  <c r="F123" i="2"/>
  <c r="E121" i="2"/>
  <c r="J90" i="2"/>
  <c r="J89" i="2"/>
  <c r="F89" i="2"/>
  <c r="F87" i="2"/>
  <c r="E85" i="2"/>
  <c r="J16" i="2"/>
  <c r="E16" i="2"/>
  <c r="F126" i="2"/>
  <c r="J15" i="2"/>
  <c r="J10" i="2"/>
  <c r="J87" i="2"/>
  <c r="L90" i="1"/>
  <c r="AM90" i="1"/>
  <c r="AM89" i="1"/>
  <c r="L89" i="1"/>
  <c r="AM87" i="1"/>
  <c r="L87" i="1"/>
  <c r="L85" i="1"/>
  <c r="L84" i="1"/>
  <c r="BK391" i="2"/>
  <c r="BK379" i="2"/>
  <c r="J349" i="2"/>
  <c r="BK333" i="2"/>
  <c r="BK317" i="2"/>
  <c r="J281" i="2"/>
  <c r="J265" i="2"/>
  <c r="BK254" i="2"/>
  <c r="J216" i="2"/>
  <c r="BK208" i="2"/>
  <c r="J193" i="2"/>
  <c r="BK188" i="2"/>
  <c r="BK166" i="2"/>
  <c r="BK148" i="2"/>
  <c r="J395" i="2"/>
  <c r="J386" i="2"/>
  <c r="BK363" i="2"/>
  <c r="J331" i="2"/>
  <c r="J307" i="2"/>
  <c r="BK271" i="2"/>
  <c r="J252" i="2"/>
  <c r="J236" i="2"/>
  <c r="J232" i="2"/>
  <c r="J218" i="2"/>
  <c r="BK193" i="2"/>
  <c r="J179" i="2"/>
  <c r="BK158" i="2"/>
  <c r="J147" i="2"/>
  <c r="BK383" i="2"/>
  <c r="BK375" i="2"/>
  <c r="J343" i="2"/>
  <c r="BK334" i="2"/>
  <c r="J326" i="2"/>
  <c r="BK311" i="2"/>
  <c r="BK295" i="2"/>
  <c r="BK274" i="2"/>
  <c r="BK252" i="2"/>
  <c r="J224" i="2"/>
  <c r="BK204" i="2"/>
  <c r="BK171" i="2"/>
  <c r="BK132" i="2"/>
  <c r="BK359" i="2"/>
  <c r="J347" i="2"/>
  <c r="J327" i="2"/>
  <c r="BK315" i="2"/>
  <c r="J155" i="2"/>
  <c r="J139" i="2"/>
  <c r="J356" i="2"/>
  <c r="J329" i="2"/>
  <c r="BK314" i="2"/>
  <c r="J291" i="2"/>
  <c r="J270" i="2"/>
  <c r="J256" i="2"/>
  <c r="J196" i="2"/>
  <c r="AS94" i="1"/>
  <c r="BK343" i="2"/>
  <c r="BK323" i="2"/>
  <c r="J311" i="2"/>
  <c r="BK179" i="2"/>
  <c r="BK152" i="2"/>
  <c r="BK141" i="2"/>
  <c r="BK395" i="2"/>
  <c r="J389" i="2"/>
  <c r="BK369" i="2"/>
  <c r="J360" i="2"/>
  <c r="J341" i="2"/>
  <c r="BK330" i="2"/>
  <c r="BK291" i="2"/>
  <c r="J271" i="2"/>
  <c r="J246" i="2"/>
  <c r="BK213" i="2"/>
  <c r="BK196" i="2"/>
  <c r="BK172" i="2"/>
  <c r="BK144" i="2"/>
  <c r="J371" i="2"/>
  <c r="J355" i="2"/>
  <c r="J324" i="2"/>
  <c r="J299" i="2"/>
  <c r="BK282" i="2"/>
  <c r="J254" i="2"/>
  <c r="BK240" i="2"/>
  <c r="BK216" i="2"/>
  <c r="BK190" i="2"/>
  <c r="J182" i="2"/>
  <c r="BK155" i="2"/>
  <c r="J143" i="2"/>
  <c r="BK390" i="2"/>
  <c r="BK381" i="2"/>
  <c r="J369" i="2"/>
  <c r="J346" i="2"/>
  <c r="BK338" i="2"/>
  <c r="BK329" i="2"/>
  <c r="J301" i="2"/>
  <c r="BK283" i="2"/>
  <c r="J273" i="2"/>
  <c r="J264" i="2"/>
  <c r="BK232" i="2"/>
  <c r="J206" i="2"/>
  <c r="J161" i="2"/>
  <c r="J373" i="2"/>
  <c r="BK360" i="2"/>
  <c r="BK351" i="2"/>
  <c r="J338" i="2"/>
  <c r="BK318" i="2"/>
  <c r="J151" i="2"/>
  <c r="BK133" i="2"/>
  <c r="BK350" i="2"/>
  <c r="J337" i="2"/>
  <c r="BK316" i="2"/>
  <c r="J285" i="2"/>
  <c r="J260" i="2"/>
  <c r="BK230" i="2"/>
  <c r="J209" i="2"/>
  <c r="BK200" i="2"/>
  <c r="BK153" i="2"/>
  <c r="BK346" i="2"/>
  <c r="BK327" i="2"/>
  <c r="J200" i="2"/>
  <c r="J166" i="2"/>
  <c r="J148" i="2"/>
  <c r="J392" i="2"/>
  <c r="J381" i="2"/>
  <c r="BK365" i="2"/>
  <c r="BK357" i="2"/>
  <c r="J332" i="2"/>
  <c r="BK293" i="2"/>
  <c r="BK276" i="2"/>
  <c r="BK258" i="2"/>
  <c r="BK228" i="2"/>
  <c r="J210" i="2"/>
  <c r="BK195" i="2"/>
  <c r="BK182" i="2"/>
  <c r="J142" i="2"/>
  <c r="BK392" i="2"/>
  <c r="BK368" i="2"/>
  <c r="BK356" i="2"/>
  <c r="J336" i="2"/>
  <c r="BK322" i="2"/>
  <c r="BK297" i="2"/>
  <c r="J279" i="2"/>
  <c r="J262" i="2"/>
  <c r="BK242" i="2"/>
  <c r="BK220" i="2"/>
  <c r="J191" i="2"/>
  <c r="BK174" i="2"/>
  <c r="BK157" i="2"/>
  <c r="J149" i="2"/>
  <c r="J391" i="2"/>
  <c r="J388" i="2"/>
  <c r="BK373" i="2"/>
  <c r="J345" i="2"/>
  <c r="BK337" i="2"/>
  <c r="J314" i="2"/>
  <c r="BK289" i="2"/>
  <c r="BK270" i="2"/>
  <c r="J250" i="2"/>
  <c r="BK210" i="2"/>
  <c r="BK134" i="2"/>
  <c r="BK361" i="2"/>
  <c r="J342" i="2"/>
  <c r="J334" i="2"/>
  <c r="BK306" i="2"/>
  <c r="BK143" i="2"/>
  <c r="J363" i="2"/>
  <c r="J339" i="2"/>
  <c r="J323" i="2"/>
  <c r="BK305" i="2"/>
  <c r="BK281" i="2"/>
  <c r="BK238" i="2"/>
  <c r="BK222" i="2"/>
  <c r="J202" i="2"/>
  <c r="BK191" i="2"/>
  <c r="J141" i="2"/>
  <c r="BK349" i="2"/>
  <c r="J328" i="2"/>
  <c r="J319" i="2"/>
  <c r="J303" i="2"/>
  <c r="J157" i="2"/>
  <c r="J144" i="2"/>
  <c r="J394" i="2"/>
  <c r="BK388" i="2"/>
  <c r="J367" i="2"/>
  <c r="J358" i="2"/>
  <c r="J335" i="2"/>
  <c r="J295" i="2"/>
  <c r="J348" i="2"/>
  <c r="J325" i="2"/>
  <c r="J305" i="2"/>
  <c r="J287" i="2"/>
  <c r="BK273" i="2"/>
  <c r="BK248" i="2"/>
  <c r="J226" i="2"/>
  <c r="BK209" i="2"/>
  <c r="J195" i="2"/>
  <c r="BK181" i="2"/>
  <c r="J153" i="2"/>
  <c r="J134" i="2"/>
  <c r="J387" i="2"/>
  <c r="J378" i="2"/>
  <c r="BK353" i="2"/>
  <c r="BK340" i="2"/>
  <c r="BK332" i="2"/>
  <c r="BK319" i="2"/>
  <c r="BK309" i="2"/>
  <c r="BK285" i="2"/>
  <c r="BK265" i="2"/>
  <c r="BK246" i="2"/>
  <c r="J213" i="2"/>
  <c r="J174" i="2"/>
  <c r="J133" i="2"/>
  <c r="BK371" i="2"/>
  <c r="J354" i="2"/>
  <c r="J340" i="2"/>
  <c r="BK325" i="2"/>
  <c r="BK303" i="2"/>
  <c r="BK147" i="2"/>
  <c r="J136" i="2"/>
  <c r="BK344" i="2"/>
  <c r="BK313" i="2"/>
  <c r="J289" i="2"/>
  <c r="BK269" i="2"/>
  <c r="BK236" i="2"/>
  <c r="BK205" i="2"/>
  <c r="J181" i="2"/>
  <c r="BK354" i="2"/>
  <c r="J322" i="2"/>
  <c r="J204" i="2"/>
  <c r="BK156" i="2"/>
  <c r="J135" i="2"/>
  <c r="J390" i="2"/>
  <c r="J375" i="2"/>
  <c r="J353" i="2"/>
  <c r="BK339" i="2"/>
  <c r="J318" i="2"/>
  <c r="J282" i="2"/>
  <c r="BK262" i="2"/>
  <c r="J248" i="2"/>
  <c r="BK224" i="2"/>
  <c r="BK206" i="2"/>
  <c r="J184" i="2"/>
  <c r="BK150" i="2"/>
  <c r="BK394" i="2"/>
  <c r="BK387" i="2"/>
  <c r="J383" i="2"/>
  <c r="J365" i="2"/>
  <c r="J357" i="2"/>
  <c r="BK347" i="2"/>
  <c r="J320" i="2"/>
  <c r="BK301" i="2"/>
  <c r="J283" i="2"/>
  <c r="J269" i="2"/>
  <c r="J238" i="2"/>
  <c r="J228" i="2"/>
  <c r="J205" i="2"/>
  <c r="BK202" i="2"/>
  <c r="J186" i="2"/>
  <c r="J156" i="2"/>
  <c r="BK139" i="2"/>
  <c r="BK389" i="2"/>
  <c r="J379" i="2"/>
  <c r="J361" i="2"/>
  <c r="BK341" i="2"/>
  <c r="BK331" i="2"/>
  <c r="J313" i="2"/>
  <c r="BK299" i="2"/>
  <c r="BK275" i="2"/>
  <c r="J258" i="2"/>
  <c r="J242" i="2"/>
  <c r="J220" i="2"/>
  <c r="BK135" i="2"/>
  <c r="BK378" i="2"/>
  <c r="BK355" i="2"/>
  <c r="BK348" i="2"/>
  <c r="BK324" i="2"/>
  <c r="J317" i="2"/>
  <c r="J171" i="2"/>
  <c r="BK137" i="2"/>
  <c r="BK358" i="2"/>
  <c r="BK345" i="2"/>
  <c r="J306" i="2"/>
  <c r="BK287" i="2"/>
  <c r="BK264" i="2"/>
  <c r="BK234" i="2"/>
  <c r="J208" i="2"/>
  <c r="BK186" i="2"/>
  <c r="J330" i="2"/>
  <c r="J315" i="2"/>
  <c r="J177" i="2"/>
  <c r="BK151" i="2"/>
  <c r="J393" i="2"/>
  <c r="BK386" i="2"/>
  <c r="J350" i="2"/>
  <c r="J321" i="2"/>
  <c r="J312" i="2"/>
  <c r="J274" i="2"/>
  <c r="BK250" i="2"/>
  <c r="J230" i="2"/>
  <c r="J215" i="2"/>
  <c r="BK198" i="2"/>
  <c r="J190" i="2"/>
  <c r="J154" i="2"/>
  <c r="BK149" i="2"/>
  <c r="J137" i="2"/>
  <c r="BK393" i="2"/>
  <c r="J384" i="2"/>
  <c r="J359" i="2"/>
  <c r="J351" i="2"/>
  <c r="BK326" i="2"/>
  <c r="J316" i="2"/>
  <c r="J293" i="2"/>
  <c r="J275" i="2"/>
  <c r="BK260" i="2"/>
  <c r="J234" i="2"/>
  <c r="BK215" i="2"/>
  <c r="J188" i="2"/>
  <c r="BK184" i="2"/>
  <c r="BK161" i="2"/>
  <c r="J150" i="2"/>
  <c r="J132" i="2"/>
  <c r="BK384" i="2"/>
  <c r="J377" i="2"/>
  <c r="J368" i="2"/>
  <c r="BK342" i="2"/>
  <c r="J333" i="2"/>
  <c r="BK312" i="2"/>
  <c r="J297" i="2"/>
  <c r="BK279" i="2"/>
  <c r="BK256" i="2"/>
  <c r="BK226" i="2"/>
  <c r="J222" i="2"/>
  <c r="BK177" i="2"/>
  <c r="J158" i="2"/>
  <c r="BK377" i="2"/>
  <c r="J352" i="2"/>
  <c r="J344" i="2"/>
  <c r="BK335" i="2"/>
  <c r="BK320" i="2"/>
  <c r="J152" i="2"/>
  <c r="BK367" i="2"/>
  <c r="BK352" i="2"/>
  <c r="BK328" i="2"/>
  <c r="J309" i="2"/>
  <c r="J276" i="2"/>
  <c r="J240" i="2"/>
  <c r="BK218" i="2"/>
  <c r="J198" i="2"/>
  <c r="BK142" i="2"/>
  <c r="BK336" i="2"/>
  <c r="BK321" i="2"/>
  <c r="BK307" i="2"/>
  <c r="J172" i="2"/>
  <c r="BK154" i="2"/>
  <c r="BK136" i="2"/>
  <c r="T146" i="2" l="1"/>
  <c r="T131" i="2" s="1"/>
  <c r="R160" i="2"/>
  <c r="T187" i="2"/>
  <c r="T159" i="2" s="1"/>
  <c r="R207" i="2"/>
  <c r="T212" i="2"/>
  <c r="P231" i="2"/>
  <c r="R272" i="2"/>
  <c r="P278" i="2"/>
  <c r="T278" i="2"/>
  <c r="R308" i="2"/>
  <c r="P362" i="2"/>
  <c r="R382" i="2"/>
  <c r="BK160" i="2"/>
  <c r="J160" i="2" s="1"/>
  <c r="J99" i="2" s="1"/>
  <c r="P187" i="2"/>
  <c r="P212" i="2"/>
  <c r="T231" i="2"/>
  <c r="BK308" i="2"/>
  <c r="J308" i="2" s="1"/>
  <c r="J108" i="2" s="1"/>
  <c r="P385" i="2"/>
  <c r="P146" i="2"/>
  <c r="P131" i="2" s="1"/>
  <c r="P160" i="2"/>
  <c r="BK187" i="2"/>
  <c r="J187" i="2"/>
  <c r="J100" i="2" s="1"/>
  <c r="BK207" i="2"/>
  <c r="J207" i="2" s="1"/>
  <c r="J101" i="2" s="1"/>
  <c r="T207" i="2"/>
  <c r="BK212" i="2"/>
  <c r="J212" i="2" s="1"/>
  <c r="J103" i="2" s="1"/>
  <c r="BK231" i="2"/>
  <c r="J231" i="2"/>
  <c r="J104" i="2" s="1"/>
  <c r="BK272" i="2"/>
  <c r="J272" i="2" s="1"/>
  <c r="J105" i="2" s="1"/>
  <c r="P272" i="2"/>
  <c r="T272" i="2"/>
  <c r="R278" i="2"/>
  <c r="R277" i="2"/>
  <c r="T308" i="2"/>
  <c r="R362" i="2"/>
  <c r="BK382" i="2"/>
  <c r="J382" i="2"/>
  <c r="J110" i="2" s="1"/>
  <c r="BK385" i="2"/>
  <c r="J385" i="2" s="1"/>
  <c r="J111" i="2" s="1"/>
  <c r="R385" i="2"/>
  <c r="BK146" i="2"/>
  <c r="J146" i="2" s="1"/>
  <c r="J97" i="2" s="1"/>
  <c r="R146" i="2"/>
  <c r="R131" i="2"/>
  <c r="T160" i="2"/>
  <c r="R187" i="2"/>
  <c r="P207" i="2"/>
  <c r="R212" i="2"/>
  <c r="R231" i="2"/>
  <c r="BK278" i="2"/>
  <c r="J278" i="2"/>
  <c r="J107" i="2" s="1"/>
  <c r="P308" i="2"/>
  <c r="BK362" i="2"/>
  <c r="J362" i="2"/>
  <c r="J109" i="2" s="1"/>
  <c r="T362" i="2"/>
  <c r="P382" i="2"/>
  <c r="T382" i="2"/>
  <c r="T385" i="2"/>
  <c r="BE134" i="2"/>
  <c r="BE139" i="2"/>
  <c r="BE147" i="2"/>
  <c r="BE307" i="2"/>
  <c r="BE309" i="2"/>
  <c r="BE314" i="2"/>
  <c r="BE316" i="2"/>
  <c r="BE317" i="2"/>
  <c r="BE324" i="2"/>
  <c r="BE333" i="2"/>
  <c r="BE347" i="2"/>
  <c r="BE348" i="2"/>
  <c r="F90" i="2"/>
  <c r="BE132" i="2"/>
  <c r="BE133" i="2"/>
  <c r="BE150" i="2"/>
  <c r="BE158" i="2"/>
  <c r="BE161" i="2"/>
  <c r="BE195" i="2"/>
  <c r="BE265" i="2"/>
  <c r="BE275" i="2"/>
  <c r="BE279" i="2"/>
  <c r="BE293" i="2"/>
  <c r="BE297" i="2"/>
  <c r="BE305" i="2"/>
  <c r="BE312" i="2"/>
  <c r="BE322" i="2"/>
  <c r="BE327" i="2"/>
  <c r="BE336" i="2"/>
  <c r="BE341" i="2"/>
  <c r="BE342" i="2"/>
  <c r="BE349" i="2"/>
  <c r="BE354" i="2"/>
  <c r="BE361" i="2"/>
  <c r="BE136" i="2"/>
  <c r="BE144" i="2"/>
  <c r="BE179" i="2"/>
  <c r="BE198" i="2"/>
  <c r="BE311" i="2"/>
  <c r="BE323" i="2"/>
  <c r="BE326" i="2"/>
  <c r="BE331" i="2"/>
  <c r="BE332" i="2"/>
  <c r="BE343" i="2"/>
  <c r="BE346" i="2"/>
  <c r="BE379" i="2"/>
  <c r="BE384" i="2"/>
  <c r="J123" i="2"/>
  <c r="BE141" i="2"/>
  <c r="BE142" i="2"/>
  <c r="BE152" i="2"/>
  <c r="BE155" i="2"/>
  <c r="BE188" i="2"/>
  <c r="BE191" i="2"/>
  <c r="BE200" i="2"/>
  <c r="BE202" i="2"/>
  <c r="BE205" i="2"/>
  <c r="BE213" i="2"/>
  <c r="BE215" i="2"/>
  <c r="BE226" i="2"/>
  <c r="BE230" i="2"/>
  <c r="BE232" i="2"/>
  <c r="BE242" i="2"/>
  <c r="BE246" i="2"/>
  <c r="BE248" i="2"/>
  <c r="BE252" i="2"/>
  <c r="BE258" i="2"/>
  <c r="BE264" i="2"/>
  <c r="BE270" i="2"/>
  <c r="BE281" i="2"/>
  <c r="BE285" i="2"/>
  <c r="BE289" i="2"/>
  <c r="BE291" i="2"/>
  <c r="BE295" i="2"/>
  <c r="BE301" i="2"/>
  <c r="BE303" i="2"/>
  <c r="BE313" i="2"/>
  <c r="BE319" i="2"/>
  <c r="BE325" i="2"/>
  <c r="BE328" i="2"/>
  <c r="BE330" i="2"/>
  <c r="BE339" i="2"/>
  <c r="BE344" i="2"/>
  <c r="BE357" i="2"/>
  <c r="BE359" i="2"/>
  <c r="BE365" i="2"/>
  <c r="BE377" i="2"/>
  <c r="BE386" i="2"/>
  <c r="BE387" i="2"/>
  <c r="BE392" i="2"/>
  <c r="BE135" i="2"/>
  <c r="BE137" i="2"/>
  <c r="BE148" i="2"/>
  <c r="BE149" i="2"/>
  <c r="BE156" i="2"/>
  <c r="BE157" i="2"/>
  <c r="BE177" i="2"/>
  <c r="BE182" i="2"/>
  <c r="BE184" i="2"/>
  <c r="BE196" i="2"/>
  <c r="BE204" i="2"/>
  <c r="BE206" i="2"/>
  <c r="BE208" i="2"/>
  <c r="BE209" i="2"/>
  <c r="BE210" i="2"/>
  <c r="BE220" i="2"/>
  <c r="BE222" i="2"/>
  <c r="BE228" i="2"/>
  <c r="BE254" i="2"/>
  <c r="BE262" i="2"/>
  <c r="BE269" i="2"/>
  <c r="BE276" i="2"/>
  <c r="BE299" i="2"/>
  <c r="BE306" i="2"/>
  <c r="BE315" i="2"/>
  <c r="BE318" i="2"/>
  <c r="BE321" i="2"/>
  <c r="BE334" i="2"/>
  <c r="BE335" i="2"/>
  <c r="BE337" i="2"/>
  <c r="BE350" i="2"/>
  <c r="BE353" i="2"/>
  <c r="BE358" i="2"/>
  <c r="BE360" i="2"/>
  <c r="BE363" i="2"/>
  <c r="BE369" i="2"/>
  <c r="BE373" i="2"/>
  <c r="BE375" i="2"/>
  <c r="BE378" i="2"/>
  <c r="BE388" i="2"/>
  <c r="BE389" i="2"/>
  <c r="BE390" i="2"/>
  <c r="BE143" i="2"/>
  <c r="BE151" i="2"/>
  <c r="BE153" i="2"/>
  <c r="BE154" i="2"/>
  <c r="BE166" i="2"/>
  <c r="BE171" i="2"/>
  <c r="BE172" i="2"/>
  <c r="BE174" i="2"/>
  <c r="BE181" i="2"/>
  <c r="BE186" i="2"/>
  <c r="BE190" i="2"/>
  <c r="BE193" i="2"/>
  <c r="BE216" i="2"/>
  <c r="BE218" i="2"/>
  <c r="BE224" i="2"/>
  <c r="BE234" i="2"/>
  <c r="BE236" i="2"/>
  <c r="BE238" i="2"/>
  <c r="BE240" i="2"/>
  <c r="BE250" i="2"/>
  <c r="BE256" i="2"/>
  <c r="BE260" i="2"/>
  <c r="BE271" i="2"/>
  <c r="BE273" i="2"/>
  <c r="BE274" i="2"/>
  <c r="BE282" i="2"/>
  <c r="BE283" i="2"/>
  <c r="BE287" i="2"/>
  <c r="BE320" i="2"/>
  <c r="BE329" i="2"/>
  <c r="BE338" i="2"/>
  <c r="BE340" i="2"/>
  <c r="BE345" i="2"/>
  <c r="BE351" i="2"/>
  <c r="BE352" i="2"/>
  <c r="BE355" i="2"/>
  <c r="BE356" i="2"/>
  <c r="BE367" i="2"/>
  <c r="BE368" i="2"/>
  <c r="BE371" i="2"/>
  <c r="BE381" i="2"/>
  <c r="BE383" i="2"/>
  <c r="BE391" i="2"/>
  <c r="BE393" i="2"/>
  <c r="BE394" i="2"/>
  <c r="BE395" i="2"/>
  <c r="F35" i="2"/>
  <c r="BD95" i="1"/>
  <c r="BD94" i="1" s="1"/>
  <c r="W33" i="1" s="1"/>
  <c r="F33" i="2"/>
  <c r="BB95" i="1"/>
  <c r="BB94" i="1" s="1"/>
  <c r="AX94" i="1" s="1"/>
  <c r="F34" i="2"/>
  <c r="BC95" i="1"/>
  <c r="BC94" i="1" s="1"/>
  <c r="W32" i="1" s="1"/>
  <c r="F32" i="2"/>
  <c r="BA95" i="1"/>
  <c r="BA94" i="1" s="1"/>
  <c r="W30" i="1" s="1"/>
  <c r="J32" i="2"/>
  <c r="AW95" i="1"/>
  <c r="BK131" i="2" l="1"/>
  <c r="J131" i="2" s="1"/>
  <c r="J96" i="2" s="1"/>
  <c r="T277" i="2"/>
  <c r="T211" i="2" s="1"/>
  <c r="T130" i="2" s="1"/>
  <c r="T129" i="2" s="1"/>
  <c r="R159" i="2"/>
  <c r="R130" i="2" s="1"/>
  <c r="R129" i="2" s="1"/>
  <c r="R211" i="2"/>
  <c r="P159" i="2"/>
  <c r="P277" i="2"/>
  <c r="P211" i="2"/>
  <c r="BK159" i="2"/>
  <c r="J159" i="2"/>
  <c r="J98" i="2" s="1"/>
  <c r="BK277" i="2"/>
  <c r="J277" i="2" s="1"/>
  <c r="J106" i="2" s="1"/>
  <c r="AY94" i="1"/>
  <c r="AW94" i="1"/>
  <c r="AK30" i="1" s="1"/>
  <c r="J31" i="2"/>
  <c r="AV95" i="1" s="1"/>
  <c r="AT95" i="1" s="1"/>
  <c r="W31" i="1"/>
  <c r="F31" i="2"/>
  <c r="AZ95" i="1" s="1"/>
  <c r="AZ94" i="1" s="1"/>
  <c r="W29" i="1" s="1"/>
  <c r="P130" i="2" l="1"/>
  <c r="P129" i="2" s="1"/>
  <c r="AU95" i="1" s="1"/>
  <c r="AU94" i="1" s="1"/>
  <c r="BK211" i="2"/>
  <c r="J211" i="2" s="1"/>
  <c r="J102" i="2" s="1"/>
  <c r="AV94" i="1"/>
  <c r="AK29" i="1" s="1"/>
  <c r="BK130" i="2" l="1"/>
  <c r="J130" i="2"/>
  <c r="J95" i="2" s="1"/>
  <c r="AT94" i="1"/>
  <c r="BK129" i="2" l="1"/>
  <c r="J129" i="2"/>
  <c r="J94" i="2"/>
  <c r="J28" i="2" l="1"/>
  <c r="AG95" i="1"/>
  <c r="AG94" i="1"/>
  <c r="AK26" i="1" s="1"/>
  <c r="AK35" i="1" s="1"/>
  <c r="AN94" i="1" l="1"/>
  <c r="J37" i="2"/>
  <c r="AN95" i="1"/>
</calcChain>
</file>

<file path=xl/sharedStrings.xml><?xml version="1.0" encoding="utf-8"?>
<sst xmlns="http://schemas.openxmlformats.org/spreadsheetml/2006/main" count="3970" uniqueCount="917">
  <si>
    <t>Export Komplet</t>
  </si>
  <si>
    <t/>
  </si>
  <si>
    <t>2.0</t>
  </si>
  <si>
    <t>ZAMOK</t>
  </si>
  <si>
    <t>False</t>
  </si>
  <si>
    <t>{0d745b0d-29e4-444f-af39-ed11044e2281}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</si>
  <si>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</si>
  <si>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</si>
  <si>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</si>
  <si>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</si>
  <si>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</si>
  <si>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</si>
  <si>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</si>
  <si>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</si>
  <si>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2023/131/lok_2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</si>
  <si>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</si>
  <si>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</si>
  <si>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Adaptační opatření na sídlištních plochách v MČ Praha 12 - Botevova</t>
  </si>
  <si>
    <t>KSO:</t>
  </si>
  <si>
    <t>CC-CZ:</t>
  </si>
  <si>
    <t>Místo:</t>
  </si>
  <si>
    <t>k.ú. Modřany</t>
  </si>
  <si>
    <t>Datum:</t>
  </si>
  <si>
    <t>11. 8. 2023</t>
  </si>
  <si>
    <t>Zadavatel:</t>
  </si>
  <si>
    <t>IČ:</t>
  </si>
  <si>
    <t>MČ Praha 12, Generála Šišky 2375/6, 143 00 Praha</t>
  </si>
  <si>
    <t>DIČ:</t>
  </si>
  <si>
    <t>Uchazeč:</t>
  </si>
  <si>
    <t>Vyplň údaj</t>
  </si>
  <si>
    <t>Projektant:</t>
  </si>
  <si>
    <t>Atregia, s.r.o., Vážného 99/10, 621 00 Brno</t>
  </si>
  <si>
    <t>True</t>
  </si>
  <si>
    <t>Zpracovatel:</t>
  </si>
  <si>
    <t>Ing. Lenka Požárová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</si>
  <si>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</si>
  <si>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</si>
  <si>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</si>
  <si>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</si>
  <si>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</si>
  <si>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</si>
  <si>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</si>
  <si>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</si>
  <si>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</si>
  <si>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</si>
  <si>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</si>
  <si>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</si>
  <si>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</si>
  <si>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</si>
  <si>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</si>
  <si>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</si>
  <si>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</si>
  <si>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</si>
  <si>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</si>
  <si>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</si>
  <si>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</si>
  <si>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</si>
  <si>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</si>
  <si>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</si>
  <si>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</si>
  <si>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</si>
  <si>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</si>
  <si>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</si>
  <si>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</si>
  <si>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</si>
  <si>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</si>
  <si>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</si>
  <si>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</si>
  <si>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</si>
  <si>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</si>
  <si>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</si>
  <si>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</si>
  <si>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</si>
  <si>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</si>
  <si>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</si>
  <si>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</si>
  <si>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</si>
  <si>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</si>
  <si>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</si>
  <si>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</si>
  <si>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</si>
  <si>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</si>
  <si>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</si>
  <si>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biood_drn</t>
  </si>
  <si>
    <t>m3</t>
  </si>
  <si>
    <t>0,24</t>
  </si>
  <si>
    <t>2</t>
  </si>
  <si>
    <t>pl_drn</t>
  </si>
  <si>
    <t>m2</t>
  </si>
  <si>
    <t>65</t>
  </si>
  <si>
    <t>KRYCÍ LIST SOUPISU PRACÍ</t>
  </si>
  <si>
    <t>bioodpad_drn</t>
  </si>
  <si>
    <t>0,3</t>
  </si>
  <si>
    <t>cibuloviny</t>
  </si>
  <si>
    <t>počet vysazených cibulovin</t>
  </si>
  <si>
    <t>ks</t>
  </si>
  <si>
    <t>480</t>
  </si>
  <si>
    <t>3</t>
  </si>
  <si>
    <t>pl_mlat</t>
  </si>
  <si>
    <t>plocha mlatového povrchu</t>
  </si>
  <si>
    <t>155</t>
  </si>
  <si>
    <t>pl_trvalky_štěrk</t>
  </si>
  <si>
    <t>plocha vyvýšených trvalkových záhonů mulčovaných štěrkem</t>
  </si>
  <si>
    <t>22</t>
  </si>
  <si>
    <t>stromy</t>
  </si>
  <si>
    <t>navržené stromy</t>
  </si>
  <si>
    <t>10</t>
  </si>
  <si>
    <t>trávník</t>
  </si>
  <si>
    <t>plocha navrženého trávníku</t>
  </si>
  <si>
    <t>55</t>
  </si>
  <si>
    <t>trvalky</t>
  </si>
  <si>
    <t>počet navržených trvalek</t>
  </si>
  <si>
    <t>192</t>
  </si>
  <si>
    <t>pl_keře_skup</t>
  </si>
  <si>
    <t>plocha navržených keřů ve skupině</t>
  </si>
  <si>
    <t>keře</t>
  </si>
  <si>
    <t>počet navržených keřů</t>
  </si>
  <si>
    <t>12</t>
  </si>
  <si>
    <t>pl_schodiště</t>
  </si>
  <si>
    <t>plocha schodiště - 2 různých</t>
  </si>
  <si>
    <t>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</si>
  <si>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</si>
  <si>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</si>
  <si>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</si>
  <si>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</si>
  <si>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</si>
  <si>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</si>
  <si>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</si>
  <si>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  997 - Přesun sutě</t>
  </si>
  <si>
    <t xml:space="preserve">    5 - Komunikace pozemní</t>
  </si>
  <si>
    <t xml:space="preserve">      1 - Zemní práce</t>
  </si>
  <si>
    <t xml:space="preserve">      59 - Kryty pozemních komunikací, letišť a ploch dlážděné</t>
  </si>
  <si>
    <t xml:space="preserve">      998 - Přesun hmot</t>
  </si>
  <si>
    <t xml:space="preserve">    N04 - Sadové úpravy</t>
  </si>
  <si>
    <t xml:space="preserve">      N03 - Příprava půdy</t>
  </si>
  <si>
    <t xml:space="preserve">      N08 - Výsadba dřevin</t>
  </si>
  <si>
    <t xml:space="preserve">      N05 - Materiál pro výsadbu</t>
  </si>
  <si>
    <t xml:space="preserve">      N037 - Založení trvalkového záhonu</t>
  </si>
  <si>
    <t xml:space="preserve">        N011 - Výsadba trvalek</t>
  </si>
  <si>
    <t xml:space="preserve">        N06 - Trvalky materiál</t>
  </si>
  <si>
    <t xml:space="preserve">      N09 - Založení trávníku</t>
  </si>
  <si>
    <t xml:space="preserve">    N14 - Mobiliář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</si>
  <si>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</si>
  <si>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</si>
  <si>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</si>
  <si>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</si>
  <si>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</si>
  <si>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</si>
  <si>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</si>
  <si>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</si>
  <si>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</si>
  <si>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</si>
  <si>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</si>
  <si>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</si>
  <si>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</si>
  <si>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</si>
  <si>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</si>
  <si>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</si>
  <si>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</si>
  <si>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</si>
  <si>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</si>
  <si>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113107242</t>
  </si>
  <si>
    <t>Odstranění podkladu živičného tl přes 50 do 100 mm strojně pl přes 200 m2</t>
  </si>
  <si>
    <t>CS ÚRS 2023 01</t>
  </si>
  <si>
    <t>4</t>
  </si>
  <si>
    <t>-742587007</t>
  </si>
  <si>
    <t>113107231</t>
  </si>
  <si>
    <t>Odstranění podkladu z betonu prostého tl přes 100 do 150 mm strojně pl přes 200 m2</t>
  </si>
  <si>
    <t>65073507</t>
  </si>
  <si>
    <t>113107221</t>
  </si>
  <si>
    <t>Odstranění podkladu z kameniva drceného tl do 100 mm strojně pl přes 200 m2</t>
  </si>
  <si>
    <t>1275856460</t>
  </si>
  <si>
    <t>113107212</t>
  </si>
  <si>
    <t>Odstranění podkladu z kameniva těženého tl přes 100 do 200 mm strojně pl přes 200 m2</t>
  </si>
  <si>
    <t>1338074303</t>
  </si>
  <si>
    <t>113106132</t>
  </si>
  <si>
    <t>Rozebrání dlažeb z betonových nebo kamenných dlaždic komunikací pro pěší strojně pl do 50 m2</t>
  </si>
  <si>
    <t>676647906</t>
  </si>
  <si>
    <t>6</t>
  </si>
  <si>
    <t>961055111</t>
  </si>
  <si>
    <t>Bourání základů ze ŽB</t>
  </si>
  <si>
    <t>200321150</t>
  </si>
  <si>
    <t>VV</t>
  </si>
  <si>
    <t>"základy zdi"9,6*0,4*1</t>
  </si>
  <si>
    <t>7</t>
  </si>
  <si>
    <t>962052211</t>
  </si>
  <si>
    <t>Bourání zdiva nadzákladového ze ŽB přes 1 m3</t>
  </si>
  <si>
    <t>1184508620</t>
  </si>
  <si>
    <t>"základy zdi"9,6*0,2*0,22</t>
  </si>
  <si>
    <t>8</t>
  </si>
  <si>
    <t>966001211</t>
  </si>
  <si>
    <t>Odstranění lavičky stabilní zabetonované</t>
  </si>
  <si>
    <t>kus</t>
  </si>
  <si>
    <t>1898066398</t>
  </si>
  <si>
    <t>R-966001112</t>
  </si>
  <si>
    <t>Odstranění basketbalového koše</t>
  </si>
  <si>
    <t>vlastní položka</t>
  </si>
  <si>
    <t>-202154832</t>
  </si>
  <si>
    <t>R-966001112/1</t>
  </si>
  <si>
    <t>Odstranění sestavy sušáků na prádlo</t>
  </si>
  <si>
    <t>236059985</t>
  </si>
  <si>
    <t>11</t>
  </si>
  <si>
    <t>113201111</t>
  </si>
  <si>
    <t>Vytrhání obrub chodníkových ležatých</t>
  </si>
  <si>
    <t>m</t>
  </si>
  <si>
    <t>248181756</t>
  </si>
  <si>
    <t>"délka obrubníku"250</t>
  </si>
  <si>
    <t>997</t>
  </si>
  <si>
    <t>Přesun sutě</t>
  </si>
  <si>
    <t>997221611</t>
  </si>
  <si>
    <t>Nakládání suti na dopravní prostředky pro vodorovnou dopravu</t>
  </si>
  <si>
    <t>t</t>
  </si>
  <si>
    <t>-1343985288</t>
  </si>
  <si>
    <t>13</t>
  </si>
  <si>
    <t>997221551</t>
  </si>
  <si>
    <t>Vodorovná doprava suti ze sypkých materiálů do 1 km</t>
  </si>
  <si>
    <t>-412327139</t>
  </si>
  <si>
    <t>14</t>
  </si>
  <si>
    <t>997221559</t>
  </si>
  <si>
    <t>Příplatek ZKD 1 km u vodorovné dopravy suti ze sypkých materiálů</t>
  </si>
  <si>
    <t>729506653</t>
  </si>
  <si>
    <t>997221561</t>
  </si>
  <si>
    <t>Vodorovná doprava suti z kusových materiálů do 1 km</t>
  </si>
  <si>
    <t>-1388522898</t>
  </si>
  <si>
    <t>16</t>
  </si>
  <si>
    <t>997221569</t>
  </si>
  <si>
    <t>Příplatek ZKD 1 km u vodorovné dopravy suti z kusových materiálů</t>
  </si>
  <si>
    <t>632958975</t>
  </si>
  <si>
    <t>17</t>
  </si>
  <si>
    <t>997221612</t>
  </si>
  <si>
    <t>Nakládání vybouraných hmot na dopravní prostředky pro vodorovnou dopravu</t>
  </si>
  <si>
    <t>-522379565</t>
  </si>
  <si>
    <t>18</t>
  </si>
  <si>
    <t>997221571</t>
  </si>
  <si>
    <t>Vodorovná doprava vybouraných hmot do 1 km</t>
  </si>
  <si>
    <t>-1974784254</t>
  </si>
  <si>
    <t>19</t>
  </si>
  <si>
    <t>997221579</t>
  </si>
  <si>
    <t>Příplatek ZKD 1 km u vodorovné dopravy vybouraných hmot</t>
  </si>
  <si>
    <t>46878783</t>
  </si>
  <si>
    <t>20</t>
  </si>
  <si>
    <t>997221645</t>
  </si>
  <si>
    <t>Poplatek za uložení na skládce (skládkovné) odpadu asfaltového bez dehtu kód odpadu 17 03 02</t>
  </si>
  <si>
    <t>-228571752</t>
  </si>
  <si>
    <t>997221615</t>
  </si>
  <si>
    <t>Poplatek za uložení na skládce (skládkovné) stavebního odpadu betonového kód odpadu 17 01 01</t>
  </si>
  <si>
    <t>1276692659</t>
  </si>
  <si>
    <t>997221625</t>
  </si>
  <si>
    <t>Poplatek za uložení na skládce (skládkovné) stavebního odpadu železobetonového kód odpadu 17 01 01</t>
  </si>
  <si>
    <t>1609896862</t>
  </si>
  <si>
    <t>23</t>
  </si>
  <si>
    <t>997221655</t>
  </si>
  <si>
    <t>Poplatek za uložení na skládce (skládkovné) zeminy a kamení kód odpadu 17 05 04</t>
  </si>
  <si>
    <t>-1248742013</t>
  </si>
  <si>
    <t>Komunikace pozemní</t>
  </si>
  <si>
    <t>Zemní práce</t>
  </si>
  <si>
    <t>24</t>
  </si>
  <si>
    <t>122251101</t>
  </si>
  <si>
    <t>Odkopávky a prokopávky nezapažené v hornině třídy těžitelnosti I skupiny 3 objem do 20 m3 strojně</t>
  </si>
  <si>
    <t>512</t>
  </si>
  <si>
    <t>-197093581</t>
  </si>
  <si>
    <t>"výkop mlat - čás mimo schodiště"15*0,25</t>
  </si>
  <si>
    <t>"výkop mlat - čás ve schodišti"4*0,25</t>
  </si>
  <si>
    <t>"výkop schodiště"5*0,45</t>
  </si>
  <si>
    <t>Součet</t>
  </si>
  <si>
    <t>25</t>
  </si>
  <si>
    <t>162251102</t>
  </si>
  <si>
    <t>Vodorovné přemístění přes 20 do 50 m výkopku/sypaniny z horniny třídy těžitelnosti I skupiny 1 až 3</t>
  </si>
  <si>
    <t>-2058892438</t>
  </si>
  <si>
    <t>"výkop mlat - čás mimo schodiště"15*0,15</t>
  </si>
  <si>
    <t>"výkop mlat - čás ve schodišti"4*0,15</t>
  </si>
  <si>
    <t>"výkop schodiště"5*0,35</t>
  </si>
  <si>
    <t>26</t>
  </si>
  <si>
    <t>171251201</t>
  </si>
  <si>
    <t>Uložení sypaniny na skládky nebo meziskládky</t>
  </si>
  <si>
    <t>1004749110</t>
  </si>
  <si>
    <t>27</t>
  </si>
  <si>
    <t>162702111</t>
  </si>
  <si>
    <t>Vodorovné přemístění drnu bez naložení se složením do 6000 m</t>
  </si>
  <si>
    <t>-1526535894</t>
  </si>
  <si>
    <t>"rozdíl"7-4,6</t>
  </si>
  <si>
    <t>28</t>
  </si>
  <si>
    <t>997221658</t>
  </si>
  <si>
    <t>Poplatek za uložení na skládce (skládkovné) z rostlinných pletiv kód odpadu 02 01 03</t>
  </si>
  <si>
    <t>1323894447</t>
  </si>
  <si>
    <t>"odstranění drnu tl.10cm"2,4*0,1</t>
  </si>
  <si>
    <t>"převod z m3 na kg a tuny"biood_drn*550/1000</t>
  </si>
  <si>
    <t>29</t>
  </si>
  <si>
    <t>181951112</t>
  </si>
  <si>
    <t>Úprava pláně v hornině třídy těžitelnosti I, skupiny 1 až 3 se zhutněním</t>
  </si>
  <si>
    <t>-1326489948</t>
  </si>
  <si>
    <t>pl_mlat+pl_schodiště</t>
  </si>
  <si>
    <t>30</t>
  </si>
  <si>
    <t>122151402</t>
  </si>
  <si>
    <t>Vykopávky v zemníku na suchu v hornině třídy těžitelnosti I skupiny 1 a 2 objem do 50 m3 strojně</t>
  </si>
  <si>
    <t>-64693078</t>
  </si>
  <si>
    <t>"zemina k vyrovnání terénu po výkopech"65</t>
  </si>
  <si>
    <t>31</t>
  </si>
  <si>
    <t>162751117</t>
  </si>
  <si>
    <t>Vodorovné přemístění přes 9 000 do 10000 m výkopku/sypaniny z horniny třídy těžitelnosti I skupiny 1 až 3</t>
  </si>
  <si>
    <t>-624977466</t>
  </si>
  <si>
    <t>32</t>
  </si>
  <si>
    <t>181351004</t>
  </si>
  <si>
    <t>Rozprostření zeminy tl vrstvy přes 200 do 250 mm pl do 100 m2 v rovině nebo ve svahu do 1:5 strojně</t>
  </si>
  <si>
    <t>2095413984</t>
  </si>
  <si>
    <t>"plocha po odstranění asfaltu"250</t>
  </si>
  <si>
    <t>33</t>
  </si>
  <si>
    <t>M</t>
  </si>
  <si>
    <t>10364100</t>
  </si>
  <si>
    <t>zemina pro terénní úpravy - tříděná</t>
  </si>
  <si>
    <t>-1183359863</t>
  </si>
  <si>
    <t>"zemina na srovnání terénu, převod na tuny"65*2000/1000</t>
  </si>
  <si>
    <t>34</t>
  </si>
  <si>
    <t>174111101</t>
  </si>
  <si>
    <t>Zásyp jam, šachet rýh nebo kolem objektů sypaninou se zhutněním ručně</t>
  </si>
  <si>
    <t>-2060646095</t>
  </si>
  <si>
    <t>59</t>
  </si>
  <si>
    <t>Kryty pozemních komunikací, letišť a ploch dlážděné</t>
  </si>
  <si>
    <t>35</t>
  </si>
  <si>
    <t>274351121</t>
  </si>
  <si>
    <t>Zřízení bednění základových pasů rovného</t>
  </si>
  <si>
    <t>1856641966</t>
  </si>
  <si>
    <t>"základy pod schody"4*1,5*0,3*2</t>
  </si>
  <si>
    <t>36</t>
  </si>
  <si>
    <t>274351122</t>
  </si>
  <si>
    <t>Odstranění bednění základových pasů rovného</t>
  </si>
  <si>
    <t>489869505</t>
  </si>
  <si>
    <t>37</t>
  </si>
  <si>
    <t>274313611</t>
  </si>
  <si>
    <t>Základové pásy z betonu tř. C 16/20</t>
  </si>
  <si>
    <t>-2079992771</t>
  </si>
  <si>
    <t>"základy pod schody"4*1,5*0,3*0,4</t>
  </si>
  <si>
    <t>38</t>
  </si>
  <si>
    <t>564871016</t>
  </si>
  <si>
    <t>Podklad ze štěrkodrtě ŠD plochy do 100 m2 tl 300 mm</t>
  </si>
  <si>
    <t>2098654233</t>
  </si>
  <si>
    <t>39</t>
  </si>
  <si>
    <t>564851011</t>
  </si>
  <si>
    <t>Podklad ze štěrkodrtě ŠD plochy do 100 m2 tl 150 mm</t>
  </si>
  <si>
    <t>-1626523455</t>
  </si>
  <si>
    <t>40</t>
  </si>
  <si>
    <t>R-434313113</t>
  </si>
  <si>
    <t>Schody z pohledového betonu s celoplošně tryskaným povrchem se zřízením podkladních stupňů z betonu C 16/20</t>
  </si>
  <si>
    <t>-123954783</t>
  </si>
  <si>
    <t>"počet schodů*délka"1,5*(7+5)</t>
  </si>
  <si>
    <t>41</t>
  </si>
  <si>
    <t>916111123</t>
  </si>
  <si>
    <t>Osazení obruby z drobných kostek s boční opěrou do lože z betonu prostého</t>
  </si>
  <si>
    <t>-1293324061</t>
  </si>
  <si>
    <t>"jednořádek kostky"90</t>
  </si>
  <si>
    <t>42</t>
  </si>
  <si>
    <t>58381007</t>
  </si>
  <si>
    <t>kostka štípaná dlažební žula drobná 8/10</t>
  </si>
  <si>
    <t>-1646993157</t>
  </si>
  <si>
    <t>90*0,013 'Přepočtené koeficientem množství</t>
  </si>
  <si>
    <t>43</t>
  </si>
  <si>
    <t>589116112</t>
  </si>
  <si>
    <t>Kryt ploch jednovrstvový s rozprostřením hmot, vlhčením a zhutněním vápencový, o tl. přes 20 do 50 mm</t>
  </si>
  <si>
    <t>23987198</t>
  </si>
  <si>
    <t>44</t>
  </si>
  <si>
    <t>564811112</t>
  </si>
  <si>
    <t>Podklad ze štěrkodrtě ŠD tl 60 mm</t>
  </si>
  <si>
    <t>-509692439</t>
  </si>
  <si>
    <t>45</t>
  </si>
  <si>
    <t>564811113</t>
  </si>
  <si>
    <t>Podklad ze štěrkodrtě ŠD tl 70 mm</t>
  </si>
  <si>
    <t>-1428377951</t>
  </si>
  <si>
    <t>46</t>
  </si>
  <si>
    <t>564821111</t>
  </si>
  <si>
    <t>Podklad ze štěrkodrtě ŠD tl 80 mm</t>
  </si>
  <si>
    <t>-930752786</t>
  </si>
  <si>
    <t>998</t>
  </si>
  <si>
    <t>Přesun hmot</t>
  </si>
  <si>
    <t>47</t>
  </si>
  <si>
    <t>998225111</t>
  </si>
  <si>
    <t>Přesun hmot pro pozemní komunikace s krytem z kamene, monolitickým betonovým nebo živičným</t>
  </si>
  <si>
    <t>-1874088506</t>
  </si>
  <si>
    <t>48</t>
  </si>
  <si>
    <t>998225194</t>
  </si>
  <si>
    <t>Příplatek k přesunu hmot pro pozemní komunikace s krytem z kamene, živičným, betonovým do 5000 m</t>
  </si>
  <si>
    <t>-1804879914</t>
  </si>
  <si>
    <t>49</t>
  </si>
  <si>
    <t>998225195</t>
  </si>
  <si>
    <t>Příplatek k přesunu hmot pro pozemní komunikace s krytem z kamene, živičným, betonovým ZKD 5000 m</t>
  </si>
  <si>
    <t>1918599808</t>
  </si>
  <si>
    <t>N04</t>
  </si>
  <si>
    <t>Sadové úpravy</t>
  </si>
  <si>
    <t>N03</t>
  </si>
  <si>
    <t>Příprava půdy</t>
  </si>
  <si>
    <t>50</t>
  </si>
  <si>
    <t>111301111</t>
  </si>
  <si>
    <t>Sejmutí drnu tl do 100 mm s přemístěním do 50 m nebo naložením na dopravní prostředek</t>
  </si>
  <si>
    <t>1745141720</t>
  </si>
  <si>
    <t>51</t>
  </si>
  <si>
    <t>-376717281</t>
  </si>
  <si>
    <t>52</t>
  </si>
  <si>
    <t>R-171201201.2</t>
  </si>
  <si>
    <t>Uložení bioodpadu na skládky</t>
  </si>
  <si>
    <t>-1065774346</t>
  </si>
  <si>
    <t>"odstranění drnu tl.10cm"pl_keře_skup*0,1</t>
  </si>
  <si>
    <t>53</t>
  </si>
  <si>
    <t>116306850</t>
  </si>
  <si>
    <t>"převod z m3 na kg a tuny"bioodpad_drn*550/1000</t>
  </si>
  <si>
    <t>54</t>
  </si>
  <si>
    <t>184853511</t>
  </si>
  <si>
    <t>Chemické odplevelení před založením kultury nad 20 m2 postřikem na široko v rovině a svahu do 1:5 strojně</t>
  </si>
  <si>
    <t>520617791</t>
  </si>
  <si>
    <t>25234001</t>
  </si>
  <si>
    <t>herbicid totální systémový neselektivní, bal.1 l (5l/ha)</t>
  </si>
  <si>
    <t>litr</t>
  </si>
  <si>
    <t>-1652541768</t>
  </si>
  <si>
    <t>3*0,0005 'Přepočtené koeficientem množství</t>
  </si>
  <si>
    <t>56</t>
  </si>
  <si>
    <t>181351003</t>
  </si>
  <si>
    <t>Rozprostření ornice tl vrstvy do 200 mm pl do 100 m2 v rovině nebo ve svahu do 1:5 strojně</t>
  </si>
  <si>
    <t>1367149467</t>
  </si>
  <si>
    <t>57</t>
  </si>
  <si>
    <t>R-1012.1.1.1</t>
  </si>
  <si>
    <t>Zemina tříděná zahradní vč. dopravy, ztratné 3% v ceně</t>
  </si>
  <si>
    <t>-1365713002</t>
  </si>
  <si>
    <t>"převod na tuny ohumus keře"pl_keře_skup*0,05*2000/1000</t>
  </si>
  <si>
    <t>58</t>
  </si>
  <si>
    <t>183403114</t>
  </si>
  <si>
    <t>Obdělání půdy kultivátorováním v rovině a svahu do 1:5</t>
  </si>
  <si>
    <t>2069145284</t>
  </si>
  <si>
    <t>183403153</t>
  </si>
  <si>
    <t>Obdělání půdy hrabáním v rovině a svahu do 1:5</t>
  </si>
  <si>
    <t>635302892</t>
  </si>
  <si>
    <t>N08</t>
  </si>
  <si>
    <t>Výsadba dřevin</t>
  </si>
  <si>
    <t>60</t>
  </si>
  <si>
    <t>183101121</t>
  </si>
  <si>
    <t>Hloubení jamek bez výměny půdy zeminy skupiny 1 až 4 obj přes 0,4 do 1 m3 v rovině a svahu do 1:5</t>
  </si>
  <si>
    <t>1652573721</t>
  </si>
  <si>
    <t>61</t>
  </si>
  <si>
    <t>183111113</t>
  </si>
  <si>
    <t>Hloubení jamek bez výměny půdy zeminy tř 1 až 4 objem do 0,01 m3 v rovině a svahu do 1:5</t>
  </si>
  <si>
    <t>-2068101428</t>
  </si>
  <si>
    <t>62</t>
  </si>
  <si>
    <t>184102114</t>
  </si>
  <si>
    <t>Výsadba dřeviny s balem D do 0,5 m do jamky se zalitím v rovině a svahu do 1:5, vč. komparativního řezu</t>
  </si>
  <si>
    <t>704394555</t>
  </si>
  <si>
    <t>63</t>
  </si>
  <si>
    <t>184102111</t>
  </si>
  <si>
    <t>Výsadba dřeviny s balem D do 0,2 m do jamky se zalitím v rovině a svahu do 1:5, vč. komparativního řezu</t>
  </si>
  <si>
    <t>1358260741</t>
  </si>
  <si>
    <t>64</t>
  </si>
  <si>
    <t>R-185802114</t>
  </si>
  <si>
    <t>Aplikace půdního kondicionéru k jednotlivým rostlinám v rovině a svahu do 1:5</t>
  </si>
  <si>
    <t>1649834966</t>
  </si>
  <si>
    <t>10,3*0,001 'Přepočtené koeficientem množství</t>
  </si>
  <si>
    <t>251911550-R</t>
  </si>
  <si>
    <t>Půdní kondicionér vícesložkový, vč. dovozu, ztratné 3% v ceně</t>
  </si>
  <si>
    <t>kg</t>
  </si>
  <si>
    <t>-1641251851</t>
  </si>
  <si>
    <t>"stromy - množství 1,0kg/ks"1*stromy</t>
  </si>
  <si>
    <t>"keře - množství 100g/m2"0,1*pl_keře_skup</t>
  </si>
  <si>
    <t>66</t>
  </si>
  <si>
    <t>184215133</t>
  </si>
  <si>
    <t>Ukotvení kmene dřevin třemi kůly D do 0,1 m délky do 3 m</t>
  </si>
  <si>
    <t>143148012</t>
  </si>
  <si>
    <t>67</t>
  </si>
  <si>
    <t>R-184911111.1</t>
  </si>
  <si>
    <t>Uvázání dřeviny ke kůlům</t>
  </si>
  <si>
    <t>415238154</t>
  </si>
  <si>
    <t>68</t>
  </si>
  <si>
    <t>60591255</t>
  </si>
  <si>
    <t>kůl vyvazovací dřevěný impregnovaný D 8cm dl 2,5m</t>
  </si>
  <si>
    <t>-552202053</t>
  </si>
  <si>
    <t>"počet stromů*3ks kůlů ke každému"3*stromy</t>
  </si>
  <si>
    <t>69</t>
  </si>
  <si>
    <t>R-1005</t>
  </si>
  <si>
    <t>Příčka z půlené frézované kulatiny prům. 8 cm, délka 60 cm, ztratné 1%</t>
  </si>
  <si>
    <t>176792836</t>
  </si>
  <si>
    <t>"počet stromů*9ks příčky ke každému"9*stromy</t>
  </si>
  <si>
    <t>70</t>
  </si>
  <si>
    <t>R-1008</t>
  </si>
  <si>
    <t>Úvazek pro kotvení, bavlněný, šířka 30 mm</t>
  </si>
  <si>
    <t>2026269704</t>
  </si>
  <si>
    <t>"2m úvazku/1ks stromu"2*stromy</t>
  </si>
  <si>
    <t>71</t>
  </si>
  <si>
    <t>184215411</t>
  </si>
  <si>
    <t>Zhotovení závlahové mísy dřevin D do 0,5 m v rovině nebo na svahu do 1:5</t>
  </si>
  <si>
    <t>2035173472</t>
  </si>
  <si>
    <t>72</t>
  </si>
  <si>
    <t>184911421</t>
  </si>
  <si>
    <t>Mulčování rostlin kůrou tl. do 0,1 m v rovině a svahu do 1:5</t>
  </si>
  <si>
    <t>-1990767011</t>
  </si>
  <si>
    <t>stromy+pl_keře_skup</t>
  </si>
  <si>
    <t>73</t>
  </si>
  <si>
    <t>10391100</t>
  </si>
  <si>
    <t>kůra mulčovací VL</t>
  </si>
  <si>
    <t>618724572</t>
  </si>
  <si>
    <t>13*0,1 'Přepočtené koeficientem množství</t>
  </si>
  <si>
    <t>74</t>
  </si>
  <si>
    <t>184813161</t>
  </si>
  <si>
    <t>Zřízení ochranného nátěru kmene stromu do výšky 2 m obvodu do 180 mm</t>
  </si>
  <si>
    <t>628242251</t>
  </si>
  <si>
    <t>75</t>
  </si>
  <si>
    <t>100</t>
  </si>
  <si>
    <t>Ochranný nátěr na kmeny proti korní spále způsobené teplotními vlivy</t>
  </si>
  <si>
    <t>-1720469657</t>
  </si>
  <si>
    <t>76</t>
  </si>
  <si>
    <t>185804312.1</t>
  </si>
  <si>
    <t>Zalití rostlin vodou plocha přes 20 m2</t>
  </si>
  <si>
    <t>1536734974</t>
  </si>
  <si>
    <t>"převod na m3*počet stromů"(100/1000)*stromy</t>
  </si>
  <si>
    <t>"převod na m3*plocha keřů"(10/1000)*pl_keře_skup</t>
  </si>
  <si>
    <t>77</t>
  </si>
  <si>
    <t>185851121</t>
  </si>
  <si>
    <t>Dovoz vody pro zálivku rostlin za vzdálenost do 1000 m</t>
  </si>
  <si>
    <t>891284320</t>
  </si>
  <si>
    <t>78</t>
  </si>
  <si>
    <t>185851129</t>
  </si>
  <si>
    <t>Příplatek k dovozu vody pro zálivku rostlin do 1000 m ZKD 1000 m</t>
  </si>
  <si>
    <t>619011454</t>
  </si>
  <si>
    <t>79</t>
  </si>
  <si>
    <t>082113210.2</t>
  </si>
  <si>
    <t>voda pitná pro ostatní odběratele</t>
  </si>
  <si>
    <t>-10758796</t>
  </si>
  <si>
    <t>N05</t>
  </si>
  <si>
    <t>Materiál pro výsadbu</t>
  </si>
  <si>
    <t>80</t>
  </si>
  <si>
    <t>R_200251.4</t>
  </si>
  <si>
    <t>Acer platanoides, obvod kmene 14-16 cm, s balem, ztratné 3% v ceně</t>
  </si>
  <si>
    <t>1656811644</t>
  </si>
  <si>
    <t>81</t>
  </si>
  <si>
    <t>R_200208</t>
  </si>
  <si>
    <t>Gleditsia triacanthos 'Sunburst', obvod kmene 14-16 cm, s balem, ztratné 3% v ceně</t>
  </si>
  <si>
    <t>1178630747</t>
  </si>
  <si>
    <t>82</t>
  </si>
  <si>
    <t>R_2003310</t>
  </si>
  <si>
    <t>Prunus serrulata 'Sunset Boulevard', obvod kmene 14-16 cm, s balem, ztratné 3% v ceně</t>
  </si>
  <si>
    <t>1192744385</t>
  </si>
  <si>
    <t>83</t>
  </si>
  <si>
    <t>R_300027</t>
  </si>
  <si>
    <t>Hypericum ´Hidcote´, vel. 40-60 cm, ko 2l, ztratné 3% v ceně</t>
  </si>
  <si>
    <t>-934630727</t>
  </si>
  <si>
    <t>N037</t>
  </si>
  <si>
    <t>Založení trvalkového záhonu</t>
  </si>
  <si>
    <t>N011</t>
  </si>
  <si>
    <t>Výsadba trvalek</t>
  </si>
  <si>
    <t>84</t>
  </si>
  <si>
    <t>183403131</t>
  </si>
  <si>
    <t>Obdělání půdy rytím v zemině skupiny 1 a 2 v rovině a svahu do 1:5</t>
  </si>
  <si>
    <t>1173544450</t>
  </si>
  <si>
    <t>85</t>
  </si>
  <si>
    <t>605911280-R</t>
  </si>
  <si>
    <t>Dřevěný vyvýšený záhon, z dubových hranolů 10x10cm, bez povrchové úpravy, vel. záhonů 3 ks: 1x3m, 4 ks: 3x3x1m</t>
  </si>
  <si>
    <t>987177402</t>
  </si>
  <si>
    <t>86</t>
  </si>
  <si>
    <t>183901114</t>
  </si>
  <si>
    <t>Příprava nádob pro vysazování rostlin v nádoby do 700 mm a plocha do 2 m2 s naplněním podkladních vrstev a zeminou, včetně nopové folie po obvodu</t>
  </si>
  <si>
    <t>1100094464</t>
  </si>
  <si>
    <t>87</t>
  </si>
  <si>
    <t>103211000</t>
  </si>
  <si>
    <t>zahradní substrát pro výsadbu VL</t>
  </si>
  <si>
    <t>1221794259</t>
  </si>
  <si>
    <t>"objem zeminy do záhonů, tl. 10cm"pl_trvalky_štěrk*0,1</t>
  </si>
  <si>
    <t>88</t>
  </si>
  <si>
    <t>58337302</t>
  </si>
  <si>
    <t>štěrkopísek frakce 8/16</t>
  </si>
  <si>
    <t>95401217</t>
  </si>
  <si>
    <t>"tl. 10 cm, převod na tuny"pl_trvalky_štěrk*0,1*2000/1000</t>
  </si>
  <si>
    <t>89</t>
  </si>
  <si>
    <t>58343810</t>
  </si>
  <si>
    <t>kamenivo drcené hrubé frakce 4/8</t>
  </si>
  <si>
    <t>555386508</t>
  </si>
  <si>
    <t>90</t>
  </si>
  <si>
    <t>183403114.1</t>
  </si>
  <si>
    <t>267147331</t>
  </si>
  <si>
    <t>91</t>
  </si>
  <si>
    <t>183403153.1.1</t>
  </si>
  <si>
    <t>1671624831</t>
  </si>
  <si>
    <t>92</t>
  </si>
  <si>
    <t>184911161</t>
  </si>
  <si>
    <t>Mulčování záhonů kačírkem tl. vrstvy do 0,1 m v rovině a svahu do 1:5</t>
  </si>
  <si>
    <t>1853833652</t>
  </si>
  <si>
    <t>93</t>
  </si>
  <si>
    <t>58343872</t>
  </si>
  <si>
    <t>kamenivo drcené hrubé frakce 8/16</t>
  </si>
  <si>
    <t>1560935682</t>
  </si>
  <si>
    <t>"tl. 7 cm, převod na tuny"pl_trvalky_štěrk*0,07*2000/1000</t>
  </si>
  <si>
    <t>94</t>
  </si>
  <si>
    <t>183111111</t>
  </si>
  <si>
    <t>Hloubení jamek bez výměny půdy zeminy tř 1 až 4 objem do 0,002 m3 v rovině a svahu do 1:5</t>
  </si>
  <si>
    <t>226281904</t>
  </si>
  <si>
    <t>trvalky+cibuloviny</t>
  </si>
  <si>
    <t>95</t>
  </si>
  <si>
    <t>183211312</t>
  </si>
  <si>
    <t>Výsadba trvalek prostokořenných</t>
  </si>
  <si>
    <t>875738773</t>
  </si>
  <si>
    <t>96</t>
  </si>
  <si>
    <t>183211313.1</t>
  </si>
  <si>
    <t>Výsadba cibulí nebo hlíz</t>
  </si>
  <si>
    <t>-1000988745</t>
  </si>
  <si>
    <t>97</t>
  </si>
  <si>
    <t>185804312</t>
  </si>
  <si>
    <t>-1098252143</t>
  </si>
  <si>
    <t>"trvalkové záhony - převod na m3*m2"(10/1000)*pl_trvalky_štěrk</t>
  </si>
  <si>
    <t>98</t>
  </si>
  <si>
    <t>-2022795975</t>
  </si>
  <si>
    <t>99</t>
  </si>
  <si>
    <t>1970287241</t>
  </si>
  <si>
    <t>082113210</t>
  </si>
  <si>
    <t>2128372409</t>
  </si>
  <si>
    <t>N06</t>
  </si>
  <si>
    <t>Trvalky materiál</t>
  </si>
  <si>
    <t>101</t>
  </si>
  <si>
    <t>R_400114</t>
  </si>
  <si>
    <t>Allium schoenoprasum, K9, ztratné 3% v ceně</t>
  </si>
  <si>
    <t>2044331853</t>
  </si>
  <si>
    <t>3+40</t>
  </si>
  <si>
    <t>102</t>
  </si>
  <si>
    <t>R_424.2</t>
  </si>
  <si>
    <t>Artemisia drancunculus, K9, ztratné 3%v ceně</t>
  </si>
  <si>
    <t>-1614825622</t>
  </si>
  <si>
    <t>103</t>
  </si>
  <si>
    <t>R_300262</t>
  </si>
  <si>
    <t>Hyssopus officinalis, K9, ztratné 3% v ceně</t>
  </si>
  <si>
    <t>-145440879</t>
  </si>
  <si>
    <t>104</t>
  </si>
  <si>
    <t>R_400043</t>
  </si>
  <si>
    <t>Lavandula angustifolia ´Dwarf Blue´, K 9, ztratné 3% v ceně</t>
  </si>
  <si>
    <t>1531429808</t>
  </si>
  <si>
    <t>105</t>
  </si>
  <si>
    <t>R_400105</t>
  </si>
  <si>
    <t>Melissa officinalis, K9, ztratné 3% v ceně</t>
  </si>
  <si>
    <t>-1538977292</t>
  </si>
  <si>
    <t>106</t>
  </si>
  <si>
    <t>R_40010621</t>
  </si>
  <si>
    <t>Mentha piperita , K9, ztratné 3% v ceně</t>
  </si>
  <si>
    <t>2082456028</t>
  </si>
  <si>
    <t>107</t>
  </si>
  <si>
    <t>R_500018/1.1</t>
  </si>
  <si>
    <t>Origanum vulgare ´Compactum´, K9, ztratné 3%v ceně</t>
  </si>
  <si>
    <t>-1547024877</t>
  </si>
  <si>
    <t>108</t>
  </si>
  <si>
    <t>R_464.21</t>
  </si>
  <si>
    <t>Rosmarinus officinalis 'Maresme', K9, ztratné 3%v ceně</t>
  </si>
  <si>
    <t>1006949882</t>
  </si>
  <si>
    <t>109</t>
  </si>
  <si>
    <t>R_40010121</t>
  </si>
  <si>
    <t>Salvia officinalis ´Culinaria´, K9, ztratné 3% v ceně</t>
  </si>
  <si>
    <t>1506594410</t>
  </si>
  <si>
    <t>110</t>
  </si>
  <si>
    <t>R_4000921</t>
  </si>
  <si>
    <t>Thymus vulgaris ´Fredo´, K9, ztratné 3% v ceně</t>
  </si>
  <si>
    <t>333275772</t>
  </si>
  <si>
    <t>111</t>
  </si>
  <si>
    <t>R_426</t>
  </si>
  <si>
    <t>Molinia caerulea, K9, ztratné 3%v ceně</t>
  </si>
  <si>
    <t>846526815</t>
  </si>
  <si>
    <t>112</t>
  </si>
  <si>
    <t>R_427</t>
  </si>
  <si>
    <t>Echinacea tennesseensis 'Rocky Top Hybrids', K 9, ztratné 3%v ceně</t>
  </si>
  <si>
    <t>2071471325</t>
  </si>
  <si>
    <t>113</t>
  </si>
  <si>
    <t>R_428</t>
  </si>
  <si>
    <t>Echinacea purpurea 'Baby Swan White', K9, ztratné 3%v ceně</t>
  </si>
  <si>
    <t>-1937258823</t>
  </si>
  <si>
    <t>114</t>
  </si>
  <si>
    <t>R_431</t>
  </si>
  <si>
    <t>Penstemon strictus, K9, ztratné 3%v ceně</t>
  </si>
  <si>
    <t>-822207746</t>
  </si>
  <si>
    <t>115</t>
  </si>
  <si>
    <t>R_432</t>
  </si>
  <si>
    <t>Pulsatilla patens, K9, ztratné 3%v ceně</t>
  </si>
  <si>
    <t>-929984823</t>
  </si>
  <si>
    <t>116</t>
  </si>
  <si>
    <t>R_433</t>
  </si>
  <si>
    <t>Aster ptarmicoides (syn. Oligoneuron album), K9, ztratné 3%v ceně</t>
  </si>
  <si>
    <t>2087812335</t>
  </si>
  <si>
    <t>117</t>
  </si>
  <si>
    <t>R_435</t>
  </si>
  <si>
    <t>Oenothera macrocarpa (subsp. incana), K9, ztratné 3%v ceně</t>
  </si>
  <si>
    <t>-1105821237</t>
  </si>
  <si>
    <t>118</t>
  </si>
  <si>
    <t>R_436</t>
  </si>
  <si>
    <t>Geum triflorum, K9, ztratné 3%v ceně</t>
  </si>
  <si>
    <t>1263036533</t>
  </si>
  <si>
    <t>119</t>
  </si>
  <si>
    <t>R_437</t>
  </si>
  <si>
    <t>Ruellia humilis, K9, ztratné 3%v ceně</t>
  </si>
  <si>
    <t>-1301128600</t>
  </si>
  <si>
    <t>120</t>
  </si>
  <si>
    <t>R_40000512</t>
  </si>
  <si>
    <t>Allium unifolium, ztratné 3%v ceně</t>
  </si>
  <si>
    <t>93919295</t>
  </si>
  <si>
    <t>121</t>
  </si>
  <si>
    <t>R_441</t>
  </si>
  <si>
    <t>Allium sphaerocephalon, ztratné 3%v ceně</t>
  </si>
  <si>
    <t>-164102313</t>
  </si>
  <si>
    <t>122</t>
  </si>
  <si>
    <t>R_443</t>
  </si>
  <si>
    <t>Crocus chrysanthus 'Cream Beauty', ztratné 3%v ceně</t>
  </si>
  <si>
    <t>425072706</t>
  </si>
  <si>
    <t>123</t>
  </si>
  <si>
    <t>R_444</t>
  </si>
  <si>
    <t>Muscari armeniacum, ztratné 3%v ceně</t>
  </si>
  <si>
    <t>1520111556</t>
  </si>
  <si>
    <t>124</t>
  </si>
  <si>
    <t>R_445</t>
  </si>
  <si>
    <t>Tulipa batalinii 'Bronze Charm', ztratné 3%v ceně</t>
  </si>
  <si>
    <t>428753094</t>
  </si>
  <si>
    <t>125</t>
  </si>
  <si>
    <t>R_5000111</t>
  </si>
  <si>
    <t>Agastache 'Blue Fortune', K9, ztatné 3% v ceně</t>
  </si>
  <si>
    <t>1070615992</t>
  </si>
  <si>
    <t>126</t>
  </si>
  <si>
    <t>R_4000172</t>
  </si>
  <si>
    <t>Achillea filipendulina 'Hella Glashoff', K9, ztratné 3%v ceně</t>
  </si>
  <si>
    <t>-1576545896</t>
  </si>
  <si>
    <t>127</t>
  </si>
  <si>
    <t>R_4591</t>
  </si>
  <si>
    <t>Aster dumosus 'Apollo', K9, ztratné 3%v ceně</t>
  </si>
  <si>
    <t>1652745534</t>
  </si>
  <si>
    <t>128</t>
  </si>
  <si>
    <t>R_41721</t>
  </si>
  <si>
    <t>Dianthus pontederae, K9, ztratné 3%v ceně</t>
  </si>
  <si>
    <t>-629525242</t>
  </si>
  <si>
    <t>129</t>
  </si>
  <si>
    <t>R_400022</t>
  </si>
  <si>
    <t>Echinacea paradoxa, K9, ztratné 3%v ceně</t>
  </si>
  <si>
    <t>-4363142</t>
  </si>
  <si>
    <t>130</t>
  </si>
  <si>
    <t>R_4001051</t>
  </si>
  <si>
    <t>Melica transsilvanica, K9, ztratné 3% v ceně</t>
  </si>
  <si>
    <t>-1024325035</t>
  </si>
  <si>
    <t>131</t>
  </si>
  <si>
    <t>R_43111</t>
  </si>
  <si>
    <t>Penstemon digitalis ´Husker Red´, K9, ztratné 3% v ceně</t>
  </si>
  <si>
    <t>-1491948244</t>
  </si>
  <si>
    <t>132</t>
  </si>
  <si>
    <t>R_400101211</t>
  </si>
  <si>
    <t>Salvia officinalis ´Wurzburg´, K9, ztratné 3% v ceně</t>
  </si>
  <si>
    <t>-927360950</t>
  </si>
  <si>
    <t>133</t>
  </si>
  <si>
    <t>R_400109</t>
  </si>
  <si>
    <t>Satureja montana, K9, ztratné 3% v ceně</t>
  </si>
  <si>
    <t>-123038527</t>
  </si>
  <si>
    <t>134</t>
  </si>
  <si>
    <t>R_4000841</t>
  </si>
  <si>
    <t>Euphorbia cyparissias ´Clarice Howard´, K9, ztratné 3% v ceně</t>
  </si>
  <si>
    <t>1530444069</t>
  </si>
  <si>
    <t>135</t>
  </si>
  <si>
    <t>R_400027.3</t>
  </si>
  <si>
    <t>Geranium x cantabrigiense ´Biokovo´, K9, ztratné 3% v ceně</t>
  </si>
  <si>
    <t>1157098370</t>
  </si>
  <si>
    <t>136</t>
  </si>
  <si>
    <t>R_40005811</t>
  </si>
  <si>
    <t>Nepeta racemosa ´Superba´, K9, ztratné 3% v ceně</t>
  </si>
  <si>
    <t>684241571</t>
  </si>
  <si>
    <t>137</t>
  </si>
  <si>
    <t>R_400005121</t>
  </si>
  <si>
    <t>Allium nigrum, ztratné 3%v ceně</t>
  </si>
  <si>
    <t>-114938367</t>
  </si>
  <si>
    <t>138</t>
  </si>
  <si>
    <t>R_5000171</t>
  </si>
  <si>
    <t>Iris reticulata ´Joyce´, K9, ztratné 3% v ceně</t>
  </si>
  <si>
    <t>-1563198260</t>
  </si>
  <si>
    <t>139</t>
  </si>
  <si>
    <t>R_473</t>
  </si>
  <si>
    <t>Narcissus triandrus 'Hawera', K9, ztratné 3%v ceně</t>
  </si>
  <si>
    <t>371259786</t>
  </si>
  <si>
    <t>140</t>
  </si>
  <si>
    <t>R_45912</t>
  </si>
  <si>
    <t>Aster dumosus 'Starlight', K9, ztratné 3%v ceně</t>
  </si>
  <si>
    <t>-1944782858</t>
  </si>
  <si>
    <t>141</t>
  </si>
  <si>
    <t>R_4000251.2.1</t>
  </si>
  <si>
    <t>Calamintha nepeta ´Triumphator´, K 9, ztratné 3%v ceně</t>
  </si>
  <si>
    <t>1912248044</t>
  </si>
  <si>
    <t>142</t>
  </si>
  <si>
    <t>R_30026411</t>
  </si>
  <si>
    <t>Lavandula angustifolia 'Aromatico Blue', K9, ztratné 3% v ceně</t>
  </si>
  <si>
    <t>-1984909023</t>
  </si>
  <si>
    <t>143</t>
  </si>
  <si>
    <t>R_5000181</t>
  </si>
  <si>
    <t>Origanum vulgare ´Ingoldstadt´, K9, ztratné 3% v ceně</t>
  </si>
  <si>
    <t>-1959966984</t>
  </si>
  <si>
    <t>144</t>
  </si>
  <si>
    <t>R_400122121</t>
  </si>
  <si>
    <t>Santolina etrusca, K9, ztratné 3% v ceně</t>
  </si>
  <si>
    <t>-1183967399</t>
  </si>
  <si>
    <t>145</t>
  </si>
  <si>
    <t>R_46811</t>
  </si>
  <si>
    <t>Sedum 'Matrona', K9, ztratné 3%v ceně</t>
  </si>
  <si>
    <t>1208281690</t>
  </si>
  <si>
    <t>146</t>
  </si>
  <si>
    <t>R_400058112</t>
  </si>
  <si>
    <t>Nepeta racemosa ´Grog´, K9, ztratné 3% v ceně</t>
  </si>
  <si>
    <t>475344360</t>
  </si>
  <si>
    <t>147</t>
  </si>
  <si>
    <t>R_400092111</t>
  </si>
  <si>
    <t>Thymus pulegioides, K9, ztratné 3% v ceně</t>
  </si>
  <si>
    <t>-1493208913</t>
  </si>
  <si>
    <t>148</t>
  </si>
  <si>
    <t>R_421</t>
  </si>
  <si>
    <t>Narcissus poeticus var. recurvus, ztratné 3%v ceně</t>
  </si>
  <si>
    <t>1271008060</t>
  </si>
  <si>
    <t>149</t>
  </si>
  <si>
    <t>R_400007.1111</t>
  </si>
  <si>
    <t>Muscari latifolium, ztratné 3%v ceně</t>
  </si>
  <si>
    <t>-1457836425</t>
  </si>
  <si>
    <t>150</t>
  </si>
  <si>
    <t>R_4001142</t>
  </si>
  <si>
    <t>Allium christophii, K9, ztratné 3% v ceně</t>
  </si>
  <si>
    <t>-1020931428</t>
  </si>
  <si>
    <t>151</t>
  </si>
  <si>
    <t>R_400007.71</t>
  </si>
  <si>
    <t>Tulipa 'Queen of Night', ztratné 3% v ceně</t>
  </si>
  <si>
    <t>297205400</t>
  </si>
  <si>
    <t>152</t>
  </si>
  <si>
    <t>R_445.11</t>
  </si>
  <si>
    <t>Tulipa fosteriana 'Yellow Purissima', K9, ztratné 3% v ceně</t>
  </si>
  <si>
    <t>305873186</t>
  </si>
  <si>
    <t>N09</t>
  </si>
  <si>
    <t>Založení trávníku</t>
  </si>
  <si>
    <t>153</t>
  </si>
  <si>
    <t>234421392</t>
  </si>
  <si>
    <t>154</t>
  </si>
  <si>
    <t>25234001.1</t>
  </si>
  <si>
    <t>-1590671346</t>
  </si>
  <si>
    <t>55*0,0005 'Přepočtené koeficientem množství</t>
  </si>
  <si>
    <t>380727918</t>
  </si>
  <si>
    <t>156</t>
  </si>
  <si>
    <t>1364456335</t>
  </si>
  <si>
    <t>157</t>
  </si>
  <si>
    <t>185802113</t>
  </si>
  <si>
    <t>Hnojení půdy umělým hnojivem na široko v rovině a svahu do 1:5</t>
  </si>
  <si>
    <t>-2133642138</t>
  </si>
  <si>
    <t>1,1*0,001 'Přepočtené koeficientem množství</t>
  </si>
  <si>
    <t>158</t>
  </si>
  <si>
    <t>25191155</t>
  </si>
  <si>
    <t>hnojivo průmyslové</t>
  </si>
  <si>
    <t>-724495806</t>
  </si>
  <si>
    <t>"2 kg/100m2"trávník*0,02</t>
  </si>
  <si>
    <t>159</t>
  </si>
  <si>
    <t>181351103</t>
  </si>
  <si>
    <t>Rozprostření ornice tl vrstvy do 200 mm pl přes 100 do 500 m2 v rovině nebo ve svahu do 1:5 strojně</t>
  </si>
  <si>
    <t>1257652355</t>
  </si>
  <si>
    <t>160</t>
  </si>
  <si>
    <t>-214276697</t>
  </si>
  <si>
    <t>"převod na tuny ohumus keře"trávník*0,05*2000/1000</t>
  </si>
  <si>
    <t>161</t>
  </si>
  <si>
    <t>183403161</t>
  </si>
  <si>
    <t>Obdělání půdy válením v rovině a svahu do 1:5</t>
  </si>
  <si>
    <t>-1423028918</t>
  </si>
  <si>
    <t>162</t>
  </si>
  <si>
    <t>181411131</t>
  </si>
  <si>
    <t>Založení parkového trávníku výsevem pl do 1000 m2 v rovině a ve svahu do 1:5</t>
  </si>
  <si>
    <t>-1041251701</t>
  </si>
  <si>
    <t>163</t>
  </si>
  <si>
    <t>00572410</t>
  </si>
  <si>
    <t>osivo směs travní parková</t>
  </si>
  <si>
    <t>830589698</t>
  </si>
  <si>
    <t>55*0,03 'Přepočtené koeficientem množství</t>
  </si>
  <si>
    <t>164</t>
  </si>
  <si>
    <t>185803211</t>
  </si>
  <si>
    <t xml:space="preserve">Uválcování trávníku v rovině a svahu </t>
  </si>
  <si>
    <t>-1610266453</t>
  </si>
  <si>
    <t>165</t>
  </si>
  <si>
    <t>998231311</t>
  </si>
  <si>
    <t>Přesun hmot pro sadovnické a krajinářské úpravy vodorovně do 5000 m</t>
  </si>
  <si>
    <t>-137415876</t>
  </si>
  <si>
    <t>166</t>
  </si>
  <si>
    <t>998231411</t>
  </si>
  <si>
    <t>Ruční přesun hmot pro sadovnické a krajinářské úpravy do100 m</t>
  </si>
  <si>
    <t>-793617004</t>
  </si>
  <si>
    <t>N14</t>
  </si>
  <si>
    <t>Mobiliář</t>
  </si>
  <si>
    <t>167</t>
  </si>
  <si>
    <t>936104211</t>
  </si>
  <si>
    <t>Montáž odpadkového koše do betonové patky</t>
  </si>
  <si>
    <t>845684987</t>
  </si>
  <si>
    <t>168</t>
  </si>
  <si>
    <t>749101320/R1</t>
  </si>
  <si>
    <t>Odpadkový koš se stříškou, ocelová nosná konstrukce s práškovým vypal. lakem RAL 7035, kužel pr. 550mm, výška 1015mm, objem 80 l, kotvený do beton. patky</t>
  </si>
  <si>
    <t>-1992114997</t>
  </si>
  <si>
    <t>169</t>
  </si>
  <si>
    <t>936124112</t>
  </si>
  <si>
    <t>Montáž lavičky stabilní parkové se zabetonováním noh</t>
  </si>
  <si>
    <t>1283158870</t>
  </si>
  <si>
    <t>170</t>
  </si>
  <si>
    <t>749101000-R3</t>
  </si>
  <si>
    <t>Lavička s opěradlem a područkami, konstrukce zinková ocelová, s práškovým vypalovacím lakem RAL 7022, sedák a opěradlo z akát. dřeva, rozměr 1800x627x784mm, kotveno do bet. patky, včetně dopravy</t>
  </si>
  <si>
    <t>752884398</t>
  </si>
  <si>
    <t>171</t>
  </si>
  <si>
    <t>R-936124112</t>
  </si>
  <si>
    <t>Montáž lavičky čtvercové stabilní parkové se zabetonováním noh</t>
  </si>
  <si>
    <t>-166529108</t>
  </si>
  <si>
    <t>172</t>
  </si>
  <si>
    <t>749101000-R4</t>
  </si>
  <si>
    <t>Lavička čtvercová, bez opěradla a područek, konstrukce zinková ocelová, s práškovým vypalovacím lakem RAL 7022, sedák z akát. dřeva, délka strany 1400mm, kotveno do bet. patky, včetně dopravy</t>
  </si>
  <si>
    <t>-1837719769</t>
  </si>
  <si>
    <t>173</t>
  </si>
  <si>
    <t>R2-936174311</t>
  </si>
  <si>
    <t>Umístění jmenovek k bylinkám v záhoně</t>
  </si>
  <si>
    <t>1966881808</t>
  </si>
  <si>
    <t>174</t>
  </si>
  <si>
    <t>R26.51</t>
  </si>
  <si>
    <t xml:space="preserve">Jmenovka (informační cedulka) k bylinkám kovová, popis český a latinský název, výška nad zemí do 30cm, vel.tabulky 120x80mm, vč. ukotvení </t>
  </si>
  <si>
    <t>-1134286773</t>
  </si>
  <si>
    <t>175</t>
  </si>
  <si>
    <t>998231311R</t>
  </si>
  <si>
    <t>Přesun hmot pro mobiliář dopravní vzdálenost do 5000 m</t>
  </si>
  <si>
    <t>1622765787</t>
  </si>
  <si>
    <t>176</t>
  </si>
  <si>
    <t>998231411R</t>
  </si>
  <si>
    <t>Ruční přesun hmot pro mobiliář do100 m</t>
  </si>
  <si>
    <t>1648021382</t>
  </si>
  <si>
    <t>SEZNAM FIGUR</t>
  </si>
  <si>
    <t>Výměra</t>
  </si>
  <si>
    <t>Použití figury:</t>
  </si>
  <si>
    <t>230+130+120</t>
  </si>
  <si>
    <t>18+70+64+40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</si>
</sst>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11" fillId="0" borderId="3" xfId="0" applyFont="1" applyBorder="1"/>
    <xf numFmtId="0" fontId="11" fillId="0" borderId="0" xfId="0" applyFont="1" applyAlignment="1">
      <alignment horizontal="left"/>
    </xf>
    <xf numFmtId="0" fontId="11" fillId="0" borderId="0" xfId="0" applyFont="1" applyProtection="1">
      <protection locked="0"/>
    </xf>
    <xf numFmtId="4" fontId="11" fillId="0" borderId="0" xfId="0" applyNumberFormat="1" applyFont="1"/>
    <xf numFmtId="0" fontId="11" fillId="0" borderId="14" xfId="0" applyFont="1" applyBorder="1"/>
    <xf numFmtId="166" fontId="11" fillId="0" borderId="0" xfId="0" applyNumberFormat="1" applyFont="1"/>
    <xf numFmtId="166" fontId="11" fillId="0" borderId="15" xfId="0" applyNumberFormat="1" applyFont="1" applyBorder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90" t="s">
        <v>14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R5" s="19"/>
      <c r="BE5" s="18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2" t="s">
        <v>17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R6" s="19"/>
      <c r="BE6" s="188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8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8"/>
      <c r="BS8" s="16" t="s">
        <v>6</v>
      </c>
    </row>
    <row r="9" spans="1:74" ht="14.45" customHeight="1">
      <c r="B9" s="19"/>
      <c r="AR9" s="19"/>
      <c r="BE9" s="188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8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88"/>
      <c r="BS11" s="16" t="s">
        <v>6</v>
      </c>
    </row>
    <row r="12" spans="1:74" ht="6.95" customHeight="1">
      <c r="B12" s="19"/>
      <c r="AR12" s="19"/>
      <c r="BE12" s="188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8"/>
      <c r="BS13" s="16" t="s">
        <v>6</v>
      </c>
    </row>
    <row r="14" spans="1:74" ht="12.75">
      <c r="B14" s="19"/>
      <c r="E14" s="193" t="s">
        <v>29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26" t="s">
        <v>27</v>
      </c>
      <c r="AN14" s="28" t="s">
        <v>29</v>
      </c>
      <c r="AR14" s="19"/>
      <c r="BE14" s="188"/>
      <c r="BS14" s="16" t="s">
        <v>6</v>
      </c>
    </row>
    <row r="15" spans="1:74" ht="6.95" customHeight="1">
      <c r="B15" s="19"/>
      <c r="AR15" s="19"/>
      <c r="BE15" s="188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88"/>
      <c r="BS16" s="16" t="s">
        <v>4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188"/>
      <c r="BS17" s="16" t="s">
        <v>32</v>
      </c>
    </row>
    <row r="18" spans="2:71" ht="6.95" customHeight="1">
      <c r="B18" s="19"/>
      <c r="AR18" s="19"/>
      <c r="BE18" s="188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88"/>
      <c r="BS19" s="16" t="s">
        <v>6</v>
      </c>
    </row>
    <row r="20" spans="2:7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188"/>
      <c r="BS20" s="16" t="s">
        <v>32</v>
      </c>
    </row>
    <row r="21" spans="2:71" ht="6.95" customHeight="1">
      <c r="B21" s="19"/>
      <c r="AR21" s="19"/>
      <c r="BE21" s="188"/>
    </row>
    <row r="22" spans="2:71" ht="12" customHeight="1">
      <c r="B22" s="19"/>
      <c r="D22" s="26" t="s">
        <v>35</v>
      </c>
      <c r="AR22" s="19"/>
      <c r="BE22" s="188"/>
    </row>
    <row r="23" spans="2:71" ht="16.5" customHeight="1">
      <c r="B23" s="19"/>
      <c r="E23" s="195" t="s">
        <v>1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9"/>
      <c r="BE23" s="188"/>
    </row>
    <row r="24" spans="2:71" ht="6.95" customHeight="1">
      <c r="B24" s="19"/>
      <c r="AR24" s="19"/>
      <c r="BE24" s="18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8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6">
        <f>ROUND(AG94,2)</f>
        <v>0</v>
      </c>
      <c r="AL26" s="197"/>
      <c r="AM26" s="197"/>
      <c r="AN26" s="197"/>
      <c r="AO26" s="197"/>
      <c r="AR26" s="31"/>
      <c r="BE26" s="188"/>
    </row>
    <row r="27" spans="2:71" s="1" customFormat="1" ht="6.95" customHeight="1">
      <c r="B27" s="31"/>
      <c r="AR27" s="31"/>
      <c r="BE27" s="188"/>
    </row>
    <row r="28" spans="2:71" s="1" customFormat="1" ht="12.75">
      <c r="B28" s="31"/>
      <c r="L28" s="198" t="s">
        <v>37</v>
      </c>
      <c r="M28" s="198"/>
      <c r="N28" s="198"/>
      <c r="O28" s="198"/>
      <c r="P28" s="198"/>
      <c r="W28" s="198" t="s">
        <v>38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39</v>
      </c>
      <c r="AL28" s="198"/>
      <c r="AM28" s="198"/>
      <c r="AN28" s="198"/>
      <c r="AO28" s="198"/>
      <c r="AR28" s="31"/>
      <c r="BE28" s="188"/>
    </row>
    <row r="29" spans="2:71" s="2" customFormat="1" ht="14.45" customHeight="1">
      <c r="B29" s="35"/>
      <c r="D29" s="26" t="s">
        <v>40</v>
      </c>
      <c r="F29" s="26" t="s">
        <v>41</v>
      </c>
      <c r="L29" s="201">
        <v>0.21</v>
      </c>
      <c r="M29" s="200"/>
      <c r="N29" s="200"/>
      <c r="O29" s="200"/>
      <c r="P29" s="200"/>
      <c r="W29" s="199">
        <f>ROUND(AZ94,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ROUND(AV94, 2)</f>
        <v>0</v>
      </c>
      <c r="AL29" s="200"/>
      <c r="AM29" s="200"/>
      <c r="AN29" s="200"/>
      <c r="AO29" s="200"/>
      <c r="AR29" s="35"/>
      <c r="BE29" s="189"/>
    </row>
    <row r="30" spans="2:71" s="2" customFormat="1" ht="14.45" customHeight="1">
      <c r="B30" s="35"/>
      <c r="F30" s="26" t="s">
        <v>42</v>
      </c>
      <c r="L30" s="201">
        <v>0.15</v>
      </c>
      <c r="M30" s="200"/>
      <c r="N30" s="200"/>
      <c r="O30" s="200"/>
      <c r="P30" s="200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0</v>
      </c>
      <c r="AL30" s="200"/>
      <c r="AM30" s="200"/>
      <c r="AN30" s="200"/>
      <c r="AO30" s="200"/>
      <c r="AR30" s="35"/>
      <c r="BE30" s="189"/>
    </row>
    <row r="31" spans="2:71" s="2" customFormat="1" ht="14.45" hidden="1" customHeight="1">
      <c r="B31" s="35"/>
      <c r="F31" s="26" t="s">
        <v>43</v>
      </c>
      <c r="L31" s="201">
        <v>0.21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5"/>
      <c r="BE31" s="189"/>
    </row>
    <row r="32" spans="2:71" s="2" customFormat="1" ht="14.45" hidden="1" customHeight="1">
      <c r="B32" s="35"/>
      <c r="F32" s="26" t="s">
        <v>44</v>
      </c>
      <c r="L32" s="201">
        <v>0.15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5"/>
      <c r="BE32" s="189"/>
    </row>
    <row r="33" spans="2:57" s="2" customFormat="1" ht="14.45" hidden="1" customHeight="1">
      <c r="B33" s="35"/>
      <c r="F33" s="26" t="s">
        <v>45</v>
      </c>
      <c r="L33" s="201">
        <v>0</v>
      </c>
      <c r="M33" s="200"/>
      <c r="N33" s="200"/>
      <c r="O33" s="200"/>
      <c r="P33" s="200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5"/>
      <c r="BE33" s="189"/>
    </row>
    <row r="34" spans="2:57" s="1" customFormat="1" ht="6.95" customHeight="1">
      <c r="B34" s="31"/>
      <c r="AR34" s="31"/>
      <c r="BE34" s="188"/>
    </row>
    <row r="35" spans="2:57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02" t="s">
        <v>48</v>
      </c>
      <c r="Y35" s="203"/>
      <c r="Z35" s="203"/>
      <c r="AA35" s="203"/>
      <c r="AB35" s="203"/>
      <c r="AC35" s="38"/>
      <c r="AD35" s="38"/>
      <c r="AE35" s="38"/>
      <c r="AF35" s="38"/>
      <c r="AG35" s="38"/>
      <c r="AH35" s="38"/>
      <c r="AI35" s="38"/>
      <c r="AJ35" s="38"/>
      <c r="AK35" s="204">
        <f>SUM(AK26:AK33)</f>
        <v>0</v>
      </c>
      <c r="AL35" s="203"/>
      <c r="AM35" s="203"/>
      <c r="AN35" s="203"/>
      <c r="AO35" s="205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>
      <c r="B82" s="31"/>
      <c r="C82" s="20" t="s">
        <v>55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7"/>
      <c r="C84" s="26" t="s">
        <v>13</v>
      </c>
      <c r="L84" s="3" t="str">
        <f>K5</f>
        <v>2023/131/lok_2</v>
      </c>
      <c r="AR84" s="47"/>
    </row>
    <row r="85" spans="1:90" s="4" customFormat="1" ht="36.950000000000003" customHeight="1">
      <c r="B85" s="48"/>
      <c r="C85" s="49" t="s">
        <v>16</v>
      </c>
      <c r="L85" s="206" t="str">
        <f>K6</f>
        <v>Adaptační opatření na sídlištních plochách v MČ Praha 12 - Botevova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48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20</v>
      </c>
      <c r="L87" s="50" t="str">
        <f>IF(K8="","",K8)</f>
        <v>k.ú. Modřany</v>
      </c>
      <c r="AI87" s="26" t="s">
        <v>22</v>
      </c>
      <c r="AM87" s="208" t="str">
        <f>IF(AN8= "","",AN8)</f>
        <v>11. 8. 2023</v>
      </c>
      <c r="AN87" s="208"/>
      <c r="AR87" s="31"/>
    </row>
    <row r="88" spans="1:90" s="1" customFormat="1" ht="6.95" customHeight="1">
      <c r="B88" s="31"/>
      <c r="AR88" s="31"/>
    </row>
    <row r="89" spans="1:90" s="1" customFormat="1" ht="25.7" customHeight="1">
      <c r="B89" s="31"/>
      <c r="C89" s="26" t="s">
        <v>24</v>
      </c>
      <c r="L89" s="3" t="str">
        <f>IF(E11= "","",E11)</f>
        <v>MČ Praha 12, Generála Šišky 2375/6, 143 00 Praha</v>
      </c>
      <c r="AI89" s="26" t="s">
        <v>30</v>
      </c>
      <c r="AM89" s="209" t="str">
        <f>IF(E17="","",E17)</f>
        <v>Atregia, s.r.o., Vážného 99/10, 621 00 Brno</v>
      </c>
      <c r="AN89" s="210"/>
      <c r="AO89" s="210"/>
      <c r="AP89" s="210"/>
      <c r="AR89" s="31"/>
      <c r="AS89" s="211" t="s">
        <v>56</v>
      </c>
      <c r="AT89" s="212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09" t="str">
        <f>IF(E20="","",E20)</f>
        <v>Ing. Lenka Požárová</v>
      </c>
      <c r="AN90" s="210"/>
      <c r="AO90" s="210"/>
      <c r="AP90" s="210"/>
      <c r="AR90" s="31"/>
      <c r="AS90" s="213"/>
      <c r="AT90" s="214"/>
      <c r="BD90" s="55"/>
    </row>
    <row r="91" spans="1:90" s="1" customFormat="1" ht="10.9" customHeight="1">
      <c r="B91" s="31"/>
      <c r="AR91" s="31"/>
      <c r="AS91" s="213"/>
      <c r="AT91" s="214"/>
      <c r="BD91" s="55"/>
    </row>
    <row r="92" spans="1:90" s="1" customFormat="1" ht="29.25" customHeight="1">
      <c r="B92" s="31"/>
      <c r="C92" s="215" t="s">
        <v>57</v>
      </c>
      <c r="D92" s="216"/>
      <c r="E92" s="216"/>
      <c r="F92" s="216"/>
      <c r="G92" s="216"/>
      <c r="H92" s="56"/>
      <c r="I92" s="217" t="s">
        <v>58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8" t="s">
        <v>59</v>
      </c>
      <c r="AH92" s="216"/>
      <c r="AI92" s="216"/>
      <c r="AJ92" s="216"/>
      <c r="AK92" s="216"/>
      <c r="AL92" s="216"/>
      <c r="AM92" s="216"/>
      <c r="AN92" s="217" t="s">
        <v>60</v>
      </c>
      <c r="AO92" s="216"/>
      <c r="AP92" s="219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0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3">
        <f>ROUND(AG95,2)</f>
        <v>0</v>
      </c>
      <c r="AH94" s="223"/>
      <c r="AI94" s="223"/>
      <c r="AJ94" s="223"/>
      <c r="AK94" s="223"/>
      <c r="AL94" s="223"/>
      <c r="AM94" s="223"/>
      <c r="AN94" s="224">
        <f>SUM(AG94,AT94)</f>
        <v>0</v>
      </c>
      <c r="AO94" s="224"/>
      <c r="AP94" s="224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75</v>
      </c>
      <c r="BT94" s="71" t="s">
        <v>76</v>
      </c>
      <c r="BV94" s="71" t="s">
        <v>77</v>
      </c>
      <c r="BW94" s="71" t="s">
        <v>5</v>
      </c>
      <c r="BX94" s="71" t="s">
        <v>78</v>
      </c>
      <c r="CL94" s="71" t="s">
        <v>1</v>
      </c>
    </row>
    <row r="95" spans="1:90" s="6" customFormat="1" ht="24.75" customHeight="1">
      <c r="A95" s="72" t="s">
        <v>79</v>
      </c>
      <c r="B95" s="73"/>
      <c r="C95" s="74"/>
      <c r="D95" s="222" t="s">
        <v>14</v>
      </c>
      <c r="E95" s="222"/>
      <c r="F95" s="222"/>
      <c r="G95" s="222"/>
      <c r="H95" s="222"/>
      <c r="I95" s="75"/>
      <c r="J95" s="222" t="s">
        <v>17</v>
      </c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0">
        <f>'2023-131-lok_2 - Adaptačn...'!J28</f>
        <v>0</v>
      </c>
      <c r="AH95" s="221"/>
      <c r="AI95" s="221"/>
      <c r="AJ95" s="221"/>
      <c r="AK95" s="221"/>
      <c r="AL95" s="221"/>
      <c r="AM95" s="221"/>
      <c r="AN95" s="220">
        <f>SUM(AG95,AT95)</f>
        <v>0</v>
      </c>
      <c r="AO95" s="221"/>
      <c r="AP95" s="221"/>
      <c r="AQ95" s="76" t="s">
        <v>80</v>
      </c>
      <c r="AR95" s="73"/>
      <c r="AS95" s="77">
        <v>0</v>
      </c>
      <c r="AT95" s="78">
        <f>ROUND(SUM(AV95:AW95),2)</f>
        <v>0</v>
      </c>
      <c r="AU95" s="79">
        <f>'2023-131-lok_2 - Adaptačn...'!P129</f>
        <v>0</v>
      </c>
      <c r="AV95" s="78">
        <f>'2023-131-lok_2 - Adaptačn...'!J31</f>
        <v>0</v>
      </c>
      <c r="AW95" s="78">
        <f>'2023-131-lok_2 - Adaptačn...'!J32</f>
        <v>0</v>
      </c>
      <c r="AX95" s="78">
        <f>'2023-131-lok_2 - Adaptačn...'!J33</f>
        <v>0</v>
      </c>
      <c r="AY95" s="78">
        <f>'2023-131-lok_2 - Adaptačn...'!J34</f>
        <v>0</v>
      </c>
      <c r="AZ95" s="78">
        <f>'2023-131-lok_2 - Adaptačn...'!F31</f>
        <v>0</v>
      </c>
      <c r="BA95" s="78">
        <f>'2023-131-lok_2 - Adaptačn...'!F32</f>
        <v>0</v>
      </c>
      <c r="BB95" s="78">
        <f>'2023-131-lok_2 - Adaptačn...'!F33</f>
        <v>0</v>
      </c>
      <c r="BC95" s="78">
        <f>'2023-131-lok_2 - Adaptačn...'!F34</f>
        <v>0</v>
      </c>
      <c r="BD95" s="80">
        <f>'2023-131-lok_2 - Adaptačn...'!F35</f>
        <v>0</v>
      </c>
      <c r="BT95" s="81" t="s">
        <v>81</v>
      </c>
      <c r="BU95" s="81" t="s">
        <v>82</v>
      </c>
      <c r="BV95" s="81" t="s">
        <v>77</v>
      </c>
      <c r="BW95" s="81" t="s">
        <v>5</v>
      </c>
      <c r="BX95" s="81" t="s">
        <v>78</v>
      </c>
      <c r="CL95" s="81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GDYmj/JCAZBKsUTmqKSenOKzvCtTKsKRqUkd3H6/Gjj/ziBcb12EtW8A2gCpu1/OwkMhXJ4Ls8OB0ejGPD6/Fg==" saltValue="/vSwHmEIAaNxsFmDK9dG6GrW8W+kIao0IT3F7CMNlyGm2VwkQT+NywGSBnxO0ve0CO/ATsYZDE7YI2v1pTlyu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3-131-lok_2 - Adaptač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9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5</v>
      </c>
      <c r="AZ2" s="82" t="s">
        <v>83</v>
      </c>
      <c r="BA2" s="82" t="s">
        <v>1</v>
      </c>
      <c r="BB2" s="82" t="s">
        <v>84</v>
      </c>
      <c r="BC2" s="82" t="s">
        <v>85</v>
      </c>
      <c r="BD2" s="82" t="s">
        <v>86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  <c r="AZ3" s="82" t="s">
        <v>87</v>
      </c>
      <c r="BA3" s="82" t="s">
        <v>1</v>
      </c>
      <c r="BB3" s="82" t="s">
        <v>88</v>
      </c>
      <c r="BC3" s="82" t="s">
        <v>89</v>
      </c>
      <c r="BD3" s="82" t="s">
        <v>86</v>
      </c>
    </row>
    <row r="4" spans="2:56" ht="24.95" customHeight="1">
      <c r="B4" s="19"/>
      <c r="D4" s="20" t="s">
        <v>90</v>
      </c>
      <c r="L4" s="19"/>
      <c r="M4" s="83" t="s">
        <v>10</v>
      </c>
      <c r="AT4" s="16" t="s">
        <v>4</v>
      </c>
      <c r="AZ4" s="82" t="s">
        <v>91</v>
      </c>
      <c r="BA4" s="82" t="s">
        <v>1</v>
      </c>
      <c r="BB4" s="82" t="s">
        <v>84</v>
      </c>
      <c r="BC4" s="82" t="s">
        <v>92</v>
      </c>
      <c r="BD4" s="82" t="s">
        <v>86</v>
      </c>
    </row>
    <row r="5" spans="2:56" ht="6.95" customHeight="1">
      <c r="B5" s="19"/>
      <c r="L5" s="19"/>
      <c r="AZ5" s="82" t="s">
        <v>93</v>
      </c>
      <c r="BA5" s="82" t="s">
        <v>94</v>
      </c>
      <c r="BB5" s="82" t="s">
        <v>95</v>
      </c>
      <c r="BC5" s="82" t="s">
        <v>96</v>
      </c>
      <c r="BD5" s="82" t="s">
        <v>97</v>
      </c>
    </row>
    <row r="6" spans="2:56" s="1" customFormat="1" ht="12" customHeight="1">
      <c r="B6" s="31"/>
      <c r="D6" s="26" t="s">
        <v>16</v>
      </c>
      <c r="L6" s="31"/>
      <c r="AZ6" s="82" t="s">
        <v>98</v>
      </c>
      <c r="BA6" s="82" t="s">
        <v>99</v>
      </c>
      <c r="BB6" s="82" t="s">
        <v>88</v>
      </c>
      <c r="BC6" s="82" t="s">
        <v>100</v>
      </c>
      <c r="BD6" s="82" t="s">
        <v>97</v>
      </c>
    </row>
    <row r="7" spans="2:56" s="1" customFormat="1" ht="16.5" customHeight="1">
      <c r="B7" s="31"/>
      <c r="E7" s="206" t="s">
        <v>17</v>
      </c>
      <c r="F7" s="225"/>
      <c r="G7" s="225"/>
      <c r="H7" s="225"/>
      <c r="L7" s="31"/>
      <c r="AZ7" s="82" t="s">
        <v>101</v>
      </c>
      <c r="BA7" s="82" t="s">
        <v>102</v>
      </c>
      <c r="BB7" s="82" t="s">
        <v>88</v>
      </c>
      <c r="BC7" s="82" t="s">
        <v>103</v>
      </c>
      <c r="BD7" s="82" t="s">
        <v>97</v>
      </c>
    </row>
    <row r="8" spans="2:56" s="1" customFormat="1" ht="11.25">
      <c r="B8" s="31"/>
      <c r="L8" s="31"/>
      <c r="AZ8" s="82" t="s">
        <v>104</v>
      </c>
      <c r="BA8" s="82" t="s">
        <v>105</v>
      </c>
      <c r="BB8" s="82" t="s">
        <v>95</v>
      </c>
      <c r="BC8" s="82" t="s">
        <v>106</v>
      </c>
      <c r="BD8" s="82" t="s">
        <v>97</v>
      </c>
    </row>
    <row r="9" spans="2:56" s="1" customFormat="1" ht="12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  <c r="AZ9" s="82" t="s">
        <v>107</v>
      </c>
      <c r="BA9" s="82" t="s">
        <v>108</v>
      </c>
      <c r="BB9" s="82" t="s">
        <v>88</v>
      </c>
      <c r="BC9" s="82" t="s">
        <v>109</v>
      </c>
      <c r="BD9" s="82" t="s">
        <v>97</v>
      </c>
    </row>
    <row r="10" spans="2:56" s="1" customFormat="1" ht="12" customHeight="1">
      <c r="B10" s="31"/>
      <c r="D10" s="26" t="s">
        <v>20</v>
      </c>
      <c r="F10" s="24" t="s">
        <v>21</v>
      </c>
      <c r="I10" s="26" t="s">
        <v>22</v>
      </c>
      <c r="J10" s="51" t="str">
        <f>'Rekapitulace stavby'!AN8</f>
        <v>11. 8. 2023</v>
      </c>
      <c r="L10" s="31"/>
      <c r="AZ10" s="82" t="s">
        <v>110</v>
      </c>
      <c r="BA10" s="82" t="s">
        <v>111</v>
      </c>
      <c r="BB10" s="82" t="s">
        <v>88</v>
      </c>
      <c r="BC10" s="82" t="s">
        <v>112</v>
      </c>
      <c r="BD10" s="82" t="s">
        <v>97</v>
      </c>
    </row>
    <row r="11" spans="2:56" s="1" customFormat="1" ht="10.9" customHeight="1">
      <c r="B11" s="31"/>
      <c r="L11" s="31"/>
      <c r="AZ11" s="82" t="s">
        <v>113</v>
      </c>
      <c r="BA11" s="82" t="s">
        <v>114</v>
      </c>
      <c r="BB11" s="82" t="s">
        <v>88</v>
      </c>
      <c r="BC11" s="82" t="s">
        <v>97</v>
      </c>
      <c r="BD11" s="82" t="s">
        <v>97</v>
      </c>
    </row>
    <row r="12" spans="2:56" s="1" customFormat="1" ht="12" customHeight="1">
      <c r="B12" s="31"/>
      <c r="D12" s="26" t="s">
        <v>24</v>
      </c>
      <c r="I12" s="26" t="s">
        <v>25</v>
      </c>
      <c r="J12" s="24" t="s">
        <v>1</v>
      </c>
      <c r="L12" s="31"/>
      <c r="AZ12" s="82" t="s">
        <v>115</v>
      </c>
      <c r="BA12" s="82" t="s">
        <v>116</v>
      </c>
      <c r="BB12" s="82" t="s">
        <v>95</v>
      </c>
      <c r="BC12" s="82" t="s">
        <v>117</v>
      </c>
      <c r="BD12" s="82" t="s">
        <v>97</v>
      </c>
    </row>
    <row r="13" spans="2:56" s="1" customFormat="1" ht="18" customHeight="1">
      <c r="B13" s="31"/>
      <c r="E13" s="24" t="s">
        <v>26</v>
      </c>
      <c r="I13" s="26" t="s">
        <v>27</v>
      </c>
      <c r="J13" s="24" t="s">
        <v>1</v>
      </c>
      <c r="L13" s="31"/>
      <c r="AZ13" s="82" t="s">
        <v>118</v>
      </c>
      <c r="BA13" s="82" t="s">
        <v>119</v>
      </c>
      <c r="BB13" s="82" t="s">
        <v>88</v>
      </c>
      <c r="BC13" s="82" t="s">
        <v>120</v>
      </c>
      <c r="BD13" s="82" t="s">
        <v>97</v>
      </c>
    </row>
    <row r="14" spans="2:56" s="1" customFormat="1" ht="6.95" customHeight="1">
      <c r="B14" s="31"/>
      <c r="L14" s="31"/>
    </row>
    <row r="15" spans="2:56" s="1" customFormat="1" ht="12" customHeight="1">
      <c r="B15" s="31"/>
      <c r="D15" s="26" t="s">
        <v>28</v>
      </c>
      <c r="I15" s="26" t="s">
        <v>25</v>
      </c>
      <c r="J15" s="27" t="str">
        <f>'Rekapitulace stavby'!AN13</f>
        <v>Vyplň údaj</v>
      </c>
      <c r="L15" s="31"/>
    </row>
    <row r="16" spans="2:56" s="1" customFormat="1" ht="18" customHeight="1">
      <c r="B16" s="31"/>
      <c r="E16" s="226" t="str">
        <f>'Rekapitulace stavby'!E14</f>
        <v>Vyplň údaj</v>
      </c>
      <c r="F16" s="190"/>
      <c r="G16" s="190"/>
      <c r="H16" s="190"/>
      <c r="I16" s="26" t="s">
        <v>27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30</v>
      </c>
      <c r="I18" s="26" t="s">
        <v>25</v>
      </c>
      <c r="J18" s="24" t="s">
        <v>1</v>
      </c>
      <c r="L18" s="31"/>
    </row>
    <row r="19" spans="2:12" s="1" customFormat="1" ht="18" customHeight="1">
      <c r="B19" s="31"/>
      <c r="E19" s="24" t="s">
        <v>31</v>
      </c>
      <c r="I19" s="26" t="s">
        <v>27</v>
      </c>
      <c r="J19" s="24" t="s">
        <v>1</v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33</v>
      </c>
      <c r="I21" s="26" t="s">
        <v>25</v>
      </c>
      <c r="J21" s="24" t="s">
        <v>1</v>
      </c>
      <c r="L21" s="31"/>
    </row>
    <row r="22" spans="2:12" s="1" customFormat="1" ht="18" customHeight="1">
      <c r="B22" s="31"/>
      <c r="E22" s="24" t="s">
        <v>34</v>
      </c>
      <c r="I22" s="26" t="s">
        <v>27</v>
      </c>
      <c r="J22" s="24" t="s">
        <v>1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35</v>
      </c>
      <c r="L24" s="31"/>
    </row>
    <row r="25" spans="2:12" s="7" customFormat="1" ht="16.5" customHeight="1">
      <c r="B25" s="84"/>
      <c r="E25" s="195" t="s">
        <v>1</v>
      </c>
      <c r="F25" s="195"/>
      <c r="G25" s="195"/>
      <c r="H25" s="195"/>
      <c r="L25" s="84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>
      <c r="B28" s="31"/>
      <c r="D28" s="85" t="s">
        <v>36</v>
      </c>
      <c r="J28" s="65">
        <f>ROUND(J129, 2)</f>
        <v>0</v>
      </c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F30" s="34" t="s">
        <v>38</v>
      </c>
      <c r="I30" s="34" t="s">
        <v>37</v>
      </c>
      <c r="J30" s="34" t="s">
        <v>39</v>
      </c>
      <c r="L30" s="31"/>
    </row>
    <row r="31" spans="2:12" s="1" customFormat="1" ht="14.45" customHeight="1">
      <c r="B31" s="31"/>
      <c r="D31" s="54" t="s">
        <v>40</v>
      </c>
      <c r="E31" s="26" t="s">
        <v>41</v>
      </c>
      <c r="F31" s="86">
        <f>ROUND((SUM(BE129:BE395)),  2)</f>
        <v>0</v>
      </c>
      <c r="I31" s="87">
        <v>0.21</v>
      </c>
      <c r="J31" s="86">
        <f>ROUND(((SUM(BE129:BE395))*I31),  2)</f>
        <v>0</v>
      </c>
      <c r="L31" s="31"/>
    </row>
    <row r="32" spans="2:12" s="1" customFormat="1" ht="14.45" customHeight="1">
      <c r="B32" s="31"/>
      <c r="E32" s="26" t="s">
        <v>42</v>
      </c>
      <c r="F32" s="86">
        <f>ROUND((SUM(BF129:BF395)),  2)</f>
        <v>0</v>
      </c>
      <c r="I32" s="87">
        <v>0.15</v>
      </c>
      <c r="J32" s="86">
        <f>ROUND(((SUM(BF129:BF395))*I32),  2)</f>
        <v>0</v>
      </c>
      <c r="L32" s="31"/>
    </row>
    <row r="33" spans="2:12" s="1" customFormat="1" ht="14.45" hidden="1" customHeight="1">
      <c r="B33" s="31"/>
      <c r="E33" s="26" t="s">
        <v>43</v>
      </c>
      <c r="F33" s="86">
        <f>ROUND((SUM(BG129:BG395)),  2)</f>
        <v>0</v>
      </c>
      <c r="I33" s="87">
        <v>0.21</v>
      </c>
      <c r="J33" s="86">
        <f>0</f>
        <v>0</v>
      </c>
      <c r="L33" s="31"/>
    </row>
    <row r="34" spans="2:12" s="1" customFormat="1" ht="14.45" hidden="1" customHeight="1">
      <c r="B34" s="31"/>
      <c r="E34" s="26" t="s">
        <v>44</v>
      </c>
      <c r="F34" s="86">
        <f>ROUND((SUM(BH129:BH395)),  2)</f>
        <v>0</v>
      </c>
      <c r="I34" s="87">
        <v>0.15</v>
      </c>
      <c r="J34" s="86">
        <f>0</f>
        <v>0</v>
      </c>
      <c r="L34" s="31"/>
    </row>
    <row r="35" spans="2:12" s="1" customFormat="1" ht="14.45" hidden="1" customHeight="1">
      <c r="B35" s="31"/>
      <c r="E35" s="26" t="s">
        <v>45</v>
      </c>
      <c r="F35" s="86">
        <f>ROUND((SUM(BI129:BI395)),  2)</f>
        <v>0</v>
      </c>
      <c r="I35" s="87">
        <v>0</v>
      </c>
      <c r="J35" s="86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8"/>
      <c r="D37" s="89" t="s">
        <v>46</v>
      </c>
      <c r="E37" s="56"/>
      <c r="F37" s="56"/>
      <c r="G37" s="90" t="s">
        <v>47</v>
      </c>
      <c r="H37" s="91" t="s">
        <v>48</v>
      </c>
      <c r="I37" s="56"/>
      <c r="J37" s="92">
        <f>SUM(J28:J35)</f>
        <v>0</v>
      </c>
      <c r="K37" s="93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4" t="s">
        <v>52</v>
      </c>
      <c r="G61" s="42" t="s">
        <v>51</v>
      </c>
      <c r="H61" s="33"/>
      <c r="I61" s="33"/>
      <c r="J61" s="95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4" t="s">
        <v>52</v>
      </c>
      <c r="G76" s="42" t="s">
        <v>51</v>
      </c>
      <c r="H76" s="33"/>
      <c r="I76" s="33"/>
      <c r="J76" s="95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06" t="str">
        <f>E7</f>
        <v>Adaptační opatření na sídlištních plochách v MČ Praha 12 - Botevova</v>
      </c>
      <c r="F85" s="225"/>
      <c r="G85" s="225"/>
      <c r="H85" s="225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6" t="s">
        <v>20</v>
      </c>
      <c r="F87" s="24" t="str">
        <f>F10</f>
        <v>k.ú. Modřany</v>
      </c>
      <c r="I87" s="26" t="s">
        <v>22</v>
      </c>
      <c r="J87" s="51" t="str">
        <f>IF(J10="","",J10)</f>
        <v>11. 8. 2023</v>
      </c>
      <c r="L87" s="31"/>
    </row>
    <row r="88" spans="2:47" s="1" customFormat="1" ht="6.95" customHeight="1">
      <c r="B88" s="31"/>
      <c r="L88" s="31"/>
    </row>
    <row r="89" spans="2:47" s="1" customFormat="1" ht="40.15" customHeight="1">
      <c r="B89" s="31"/>
      <c r="C89" s="26" t="s">
        <v>24</v>
      </c>
      <c r="F89" s="24" t="str">
        <f>E13</f>
        <v>MČ Praha 12, Generála Šišky 2375/6, 143 00 Praha</v>
      </c>
      <c r="I89" s="26" t="s">
        <v>30</v>
      </c>
      <c r="J89" s="29" t="str">
        <f>E19</f>
        <v>Atregia, s.r.o., Vážného 99/10, 621 00 Brno</v>
      </c>
      <c r="L89" s="31"/>
    </row>
    <row r="90" spans="2:47" s="1" customFormat="1" ht="15.2" customHeight="1">
      <c r="B90" s="31"/>
      <c r="C90" s="26" t="s">
        <v>28</v>
      </c>
      <c r="F90" s="24" t="str">
        <f>IF(E16="","",E16)</f>
        <v>Vyplň údaj</v>
      </c>
      <c r="I90" s="26" t="s">
        <v>33</v>
      </c>
      <c r="J90" s="29" t="str">
        <f>E22</f>
        <v>Ing. Lenka Požárová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96" t="s">
        <v>122</v>
      </c>
      <c r="D92" s="88"/>
      <c r="E92" s="88"/>
      <c r="F92" s="88"/>
      <c r="G92" s="88"/>
      <c r="H92" s="88"/>
      <c r="I92" s="88"/>
      <c r="J92" s="97" t="s">
        <v>123</v>
      </c>
      <c r="K92" s="88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98" t="s">
        <v>124</v>
      </c>
      <c r="J94" s="65">
        <f>J129</f>
        <v>0</v>
      </c>
      <c r="L94" s="31"/>
      <c r="AU94" s="16" t="s">
        <v>125</v>
      </c>
    </row>
    <row r="95" spans="2:47" s="8" customFormat="1" ht="24.95" customHeight="1">
      <c r="B95" s="99"/>
      <c r="D95" s="100" t="s">
        <v>126</v>
      </c>
      <c r="E95" s="101"/>
      <c r="F95" s="101"/>
      <c r="G95" s="101"/>
      <c r="H95" s="101"/>
      <c r="I95" s="101"/>
      <c r="J95" s="102">
        <f>J130</f>
        <v>0</v>
      </c>
      <c r="L95" s="99"/>
    </row>
    <row r="96" spans="2:47" s="9" customFormat="1" ht="19.899999999999999" customHeight="1">
      <c r="B96" s="103"/>
      <c r="D96" s="104" t="s">
        <v>127</v>
      </c>
      <c r="E96" s="105"/>
      <c r="F96" s="105"/>
      <c r="G96" s="105"/>
      <c r="H96" s="105"/>
      <c r="I96" s="105"/>
      <c r="J96" s="106">
        <f>J131</f>
        <v>0</v>
      </c>
      <c r="L96" s="103"/>
    </row>
    <row r="97" spans="2:12" s="9" customFormat="1" ht="14.85" customHeight="1">
      <c r="B97" s="103"/>
      <c r="D97" s="104" t="s">
        <v>128</v>
      </c>
      <c r="E97" s="105"/>
      <c r="F97" s="105"/>
      <c r="G97" s="105"/>
      <c r="H97" s="105"/>
      <c r="I97" s="105"/>
      <c r="J97" s="106">
        <f>J146</f>
        <v>0</v>
      </c>
      <c r="L97" s="103"/>
    </row>
    <row r="98" spans="2:12" s="9" customFormat="1" ht="19.899999999999999" customHeight="1">
      <c r="B98" s="103"/>
      <c r="D98" s="104" t="s">
        <v>129</v>
      </c>
      <c r="E98" s="105"/>
      <c r="F98" s="105"/>
      <c r="G98" s="105"/>
      <c r="H98" s="105"/>
      <c r="I98" s="105"/>
      <c r="J98" s="106">
        <f>J159</f>
        <v>0</v>
      </c>
      <c r="L98" s="103"/>
    </row>
    <row r="99" spans="2:12" s="9" customFormat="1" ht="14.85" customHeight="1">
      <c r="B99" s="103"/>
      <c r="D99" s="104" t="s">
        <v>130</v>
      </c>
      <c r="E99" s="105"/>
      <c r="F99" s="105"/>
      <c r="G99" s="105"/>
      <c r="H99" s="105"/>
      <c r="I99" s="105"/>
      <c r="J99" s="106">
        <f>J160</f>
        <v>0</v>
      </c>
      <c r="L99" s="103"/>
    </row>
    <row r="100" spans="2:12" s="9" customFormat="1" ht="14.85" customHeight="1">
      <c r="B100" s="103"/>
      <c r="D100" s="104" t="s">
        <v>131</v>
      </c>
      <c r="E100" s="105"/>
      <c r="F100" s="105"/>
      <c r="G100" s="105"/>
      <c r="H100" s="105"/>
      <c r="I100" s="105"/>
      <c r="J100" s="106">
        <f>J187</f>
        <v>0</v>
      </c>
      <c r="L100" s="103"/>
    </row>
    <row r="101" spans="2:12" s="9" customFormat="1" ht="14.85" customHeight="1">
      <c r="B101" s="103"/>
      <c r="D101" s="104" t="s">
        <v>132</v>
      </c>
      <c r="E101" s="105"/>
      <c r="F101" s="105"/>
      <c r="G101" s="105"/>
      <c r="H101" s="105"/>
      <c r="I101" s="105"/>
      <c r="J101" s="106">
        <f>J207</f>
        <v>0</v>
      </c>
      <c r="L101" s="103"/>
    </row>
    <row r="102" spans="2:12" s="9" customFormat="1" ht="19.899999999999999" customHeight="1">
      <c r="B102" s="103"/>
      <c r="D102" s="104" t="s">
        <v>133</v>
      </c>
      <c r="E102" s="105"/>
      <c r="F102" s="105"/>
      <c r="G102" s="105"/>
      <c r="H102" s="105"/>
      <c r="I102" s="105"/>
      <c r="J102" s="106">
        <f>J211</f>
        <v>0</v>
      </c>
      <c r="L102" s="103"/>
    </row>
    <row r="103" spans="2:12" s="9" customFormat="1" ht="14.85" customHeight="1">
      <c r="B103" s="103"/>
      <c r="D103" s="104" t="s">
        <v>134</v>
      </c>
      <c r="E103" s="105"/>
      <c r="F103" s="105"/>
      <c r="G103" s="105"/>
      <c r="H103" s="105"/>
      <c r="I103" s="105"/>
      <c r="J103" s="106">
        <f>J212</f>
        <v>0</v>
      </c>
      <c r="L103" s="103"/>
    </row>
    <row r="104" spans="2:12" s="9" customFormat="1" ht="14.85" customHeight="1">
      <c r="B104" s="103"/>
      <c r="D104" s="104" t="s">
        <v>135</v>
      </c>
      <c r="E104" s="105"/>
      <c r="F104" s="105"/>
      <c r="G104" s="105"/>
      <c r="H104" s="105"/>
      <c r="I104" s="105"/>
      <c r="J104" s="106">
        <f>J231</f>
        <v>0</v>
      </c>
      <c r="L104" s="103"/>
    </row>
    <row r="105" spans="2:12" s="9" customFormat="1" ht="14.85" customHeight="1">
      <c r="B105" s="103"/>
      <c r="D105" s="104" t="s">
        <v>136</v>
      </c>
      <c r="E105" s="105"/>
      <c r="F105" s="105"/>
      <c r="G105" s="105"/>
      <c r="H105" s="105"/>
      <c r="I105" s="105"/>
      <c r="J105" s="106">
        <f>J272</f>
        <v>0</v>
      </c>
      <c r="L105" s="103"/>
    </row>
    <row r="106" spans="2:12" s="9" customFormat="1" ht="14.85" customHeight="1">
      <c r="B106" s="103"/>
      <c r="D106" s="104" t="s">
        <v>137</v>
      </c>
      <c r="E106" s="105"/>
      <c r="F106" s="105"/>
      <c r="G106" s="105"/>
      <c r="H106" s="105"/>
      <c r="I106" s="105"/>
      <c r="J106" s="106">
        <f>J277</f>
        <v>0</v>
      </c>
      <c r="L106" s="103"/>
    </row>
    <row r="107" spans="2:12" s="9" customFormat="1" ht="21.75" customHeight="1">
      <c r="B107" s="103"/>
      <c r="D107" s="104" t="s">
        <v>138</v>
      </c>
      <c r="E107" s="105"/>
      <c r="F107" s="105"/>
      <c r="G107" s="105"/>
      <c r="H107" s="105"/>
      <c r="I107" s="105"/>
      <c r="J107" s="106">
        <f>J278</f>
        <v>0</v>
      </c>
      <c r="L107" s="103"/>
    </row>
    <row r="108" spans="2:12" s="9" customFormat="1" ht="21.75" customHeight="1">
      <c r="B108" s="103"/>
      <c r="D108" s="104" t="s">
        <v>139</v>
      </c>
      <c r="E108" s="105"/>
      <c r="F108" s="105"/>
      <c r="G108" s="105"/>
      <c r="H108" s="105"/>
      <c r="I108" s="105"/>
      <c r="J108" s="106">
        <f>J308</f>
        <v>0</v>
      </c>
      <c r="L108" s="103"/>
    </row>
    <row r="109" spans="2:12" s="9" customFormat="1" ht="14.85" customHeight="1">
      <c r="B109" s="103"/>
      <c r="D109" s="104" t="s">
        <v>140</v>
      </c>
      <c r="E109" s="105"/>
      <c r="F109" s="105"/>
      <c r="G109" s="105"/>
      <c r="H109" s="105"/>
      <c r="I109" s="105"/>
      <c r="J109" s="106">
        <f>J362</f>
        <v>0</v>
      </c>
      <c r="L109" s="103"/>
    </row>
    <row r="110" spans="2:12" s="9" customFormat="1" ht="14.85" customHeight="1">
      <c r="B110" s="103"/>
      <c r="D110" s="104" t="s">
        <v>132</v>
      </c>
      <c r="E110" s="105"/>
      <c r="F110" s="105"/>
      <c r="G110" s="105"/>
      <c r="H110" s="105"/>
      <c r="I110" s="105"/>
      <c r="J110" s="106">
        <f>J382</f>
        <v>0</v>
      </c>
      <c r="L110" s="103"/>
    </row>
    <row r="111" spans="2:12" s="9" customFormat="1" ht="19.899999999999999" customHeight="1">
      <c r="B111" s="103"/>
      <c r="D111" s="104" t="s">
        <v>141</v>
      </c>
      <c r="E111" s="105"/>
      <c r="F111" s="105"/>
      <c r="G111" s="105"/>
      <c r="H111" s="105"/>
      <c r="I111" s="105"/>
      <c r="J111" s="106">
        <f>J385</f>
        <v>0</v>
      </c>
      <c r="L111" s="103"/>
    </row>
    <row r="112" spans="2:12" s="1" customFormat="1" ht="21.75" customHeight="1">
      <c r="B112" s="31"/>
      <c r="L112" s="31"/>
    </row>
    <row r="113" spans="2:20" s="1" customFormat="1" ht="6.95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1"/>
    </row>
    <row r="117" spans="2:20" s="1" customFormat="1" ht="6.95" customHeight="1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31"/>
    </row>
    <row r="118" spans="2:20" s="1" customFormat="1" ht="24.95" customHeight="1">
      <c r="B118" s="31"/>
      <c r="C118" s="20" t="s">
        <v>142</v>
      </c>
      <c r="L118" s="31"/>
    </row>
    <row r="119" spans="2:20" s="1" customFormat="1" ht="6.95" customHeight="1">
      <c r="B119" s="31"/>
      <c r="L119" s="31"/>
    </row>
    <row r="120" spans="2:20" s="1" customFormat="1" ht="12" customHeight="1">
      <c r="B120" s="31"/>
      <c r="C120" s="26" t="s">
        <v>16</v>
      </c>
      <c r="L120" s="31"/>
    </row>
    <row r="121" spans="2:20" s="1" customFormat="1" ht="16.5" customHeight="1">
      <c r="B121" s="31"/>
      <c r="E121" s="206" t="str">
        <f>E7</f>
        <v>Adaptační opatření na sídlištních plochách v MČ Praha 12 - Botevova</v>
      </c>
      <c r="F121" s="225"/>
      <c r="G121" s="225"/>
      <c r="H121" s="225"/>
      <c r="L121" s="31"/>
    </row>
    <row r="122" spans="2:20" s="1" customFormat="1" ht="6.95" customHeight="1">
      <c r="B122" s="31"/>
      <c r="L122" s="31"/>
    </row>
    <row r="123" spans="2:20" s="1" customFormat="1" ht="12" customHeight="1">
      <c r="B123" s="31"/>
      <c r="C123" s="26" t="s">
        <v>20</v>
      </c>
      <c r="F123" s="24" t="str">
        <f>F10</f>
        <v>k.ú. Modřany</v>
      </c>
      <c r="I123" s="26" t="s">
        <v>22</v>
      </c>
      <c r="J123" s="51" t="str">
        <f>IF(J10="","",J10)</f>
        <v>11. 8. 2023</v>
      </c>
      <c r="L123" s="31"/>
    </row>
    <row r="124" spans="2:20" s="1" customFormat="1" ht="6.95" customHeight="1">
      <c r="B124" s="31"/>
      <c r="L124" s="31"/>
    </row>
    <row r="125" spans="2:20" s="1" customFormat="1" ht="40.15" customHeight="1">
      <c r="B125" s="31"/>
      <c r="C125" s="26" t="s">
        <v>24</v>
      </c>
      <c r="F125" s="24" t="str">
        <f>E13</f>
        <v>MČ Praha 12, Generála Šišky 2375/6, 143 00 Praha</v>
      </c>
      <c r="I125" s="26" t="s">
        <v>30</v>
      </c>
      <c r="J125" s="29" t="str">
        <f>E19</f>
        <v>Atregia, s.r.o., Vážného 99/10, 621 00 Brno</v>
      </c>
      <c r="L125" s="31"/>
    </row>
    <row r="126" spans="2:20" s="1" customFormat="1" ht="15.2" customHeight="1">
      <c r="B126" s="31"/>
      <c r="C126" s="26" t="s">
        <v>28</v>
      </c>
      <c r="F126" s="24" t="str">
        <f>IF(E16="","",E16)</f>
        <v>Vyplň údaj</v>
      </c>
      <c r="I126" s="26" t="s">
        <v>33</v>
      </c>
      <c r="J126" s="29" t="str">
        <f>E22</f>
        <v>Ing. Lenka Požárová</v>
      </c>
      <c r="L126" s="31"/>
    </row>
    <row r="127" spans="2:20" s="1" customFormat="1" ht="10.35" customHeight="1">
      <c r="B127" s="31"/>
      <c r="L127" s="31"/>
    </row>
    <row r="128" spans="2:20" s="10" customFormat="1" ht="29.25" customHeight="1">
      <c r="B128" s="107"/>
      <c r="C128" s="108" t="s">
        <v>143</v>
      </c>
      <c r="D128" s="109" t="s">
        <v>61</v>
      </c>
      <c r="E128" s="109" t="s">
        <v>57</v>
      </c>
      <c r="F128" s="109" t="s">
        <v>58</v>
      </c>
      <c r="G128" s="109" t="s">
        <v>144</v>
      </c>
      <c r="H128" s="109" t="s">
        <v>145</v>
      </c>
      <c r="I128" s="109" t="s">
        <v>146</v>
      </c>
      <c r="J128" s="109" t="s">
        <v>123</v>
      </c>
      <c r="K128" s="110" t="s">
        <v>147</v>
      </c>
      <c r="L128" s="107"/>
      <c r="M128" s="58" t="s">
        <v>1</v>
      </c>
      <c r="N128" s="59" t="s">
        <v>40</v>
      </c>
      <c r="O128" s="59" t="s">
        <v>148</v>
      </c>
      <c r="P128" s="59" t="s">
        <v>149</v>
      </c>
      <c r="Q128" s="59" t="s">
        <v>150</v>
      </c>
      <c r="R128" s="59" t="s">
        <v>151</v>
      </c>
      <c r="S128" s="59" t="s">
        <v>152</v>
      </c>
      <c r="T128" s="60" t="s">
        <v>153</v>
      </c>
    </row>
    <row r="129" spans="2:65" s="1" customFormat="1" ht="22.9" customHeight="1">
      <c r="B129" s="31"/>
      <c r="C129" s="63" t="s">
        <v>154</v>
      </c>
      <c r="J129" s="111">
        <f>BK129</f>
        <v>0</v>
      </c>
      <c r="L129" s="31"/>
      <c r="M129" s="61"/>
      <c r="N129" s="52"/>
      <c r="O129" s="52"/>
      <c r="P129" s="112">
        <f>P130</f>
        <v>0</v>
      </c>
      <c r="Q129" s="52"/>
      <c r="R129" s="112">
        <f>R130</f>
        <v>267.74999839999998</v>
      </c>
      <c r="S129" s="52"/>
      <c r="T129" s="113">
        <f>T130</f>
        <v>308.80079999999998</v>
      </c>
      <c r="AT129" s="16" t="s">
        <v>75</v>
      </c>
      <c r="AU129" s="16" t="s">
        <v>125</v>
      </c>
      <c r="BK129" s="114">
        <f>BK130</f>
        <v>0</v>
      </c>
    </row>
    <row r="130" spans="2:65" s="11" customFormat="1" ht="25.9" customHeight="1">
      <c r="B130" s="115"/>
      <c r="D130" s="116" t="s">
        <v>75</v>
      </c>
      <c r="E130" s="117" t="s">
        <v>155</v>
      </c>
      <c r="F130" s="117" t="s">
        <v>156</v>
      </c>
      <c r="I130" s="118"/>
      <c r="J130" s="119">
        <f>BK130</f>
        <v>0</v>
      </c>
      <c r="L130" s="115"/>
      <c r="M130" s="120"/>
      <c r="P130" s="121">
        <f>P131+P159+P211+P385</f>
        <v>0</v>
      </c>
      <c r="R130" s="121">
        <f>R131+R159+R211+R385</f>
        <v>267.74999839999998</v>
      </c>
      <c r="T130" s="122">
        <f>T131+T159+T211+T385</f>
        <v>308.80079999999998</v>
      </c>
      <c r="AR130" s="116" t="s">
        <v>81</v>
      </c>
      <c r="AT130" s="123" t="s">
        <v>75</v>
      </c>
      <c r="AU130" s="123" t="s">
        <v>76</v>
      </c>
      <c r="AY130" s="116" t="s">
        <v>157</v>
      </c>
      <c r="BK130" s="124">
        <f>BK131+BK159+BK211+BK385</f>
        <v>0</v>
      </c>
    </row>
    <row r="131" spans="2:65" s="11" customFormat="1" ht="22.9" customHeight="1">
      <c r="B131" s="115"/>
      <c r="D131" s="116" t="s">
        <v>75</v>
      </c>
      <c r="E131" s="125" t="s">
        <v>158</v>
      </c>
      <c r="F131" s="125" t="s">
        <v>159</v>
      </c>
      <c r="I131" s="118"/>
      <c r="J131" s="126">
        <f>BK131</f>
        <v>0</v>
      </c>
      <c r="L131" s="115"/>
      <c r="M131" s="120"/>
      <c r="P131" s="121">
        <f>P132+SUM(P133:P146)</f>
        <v>0</v>
      </c>
      <c r="R131" s="121">
        <f>R132+SUM(R133:R146)</f>
        <v>0</v>
      </c>
      <c r="T131" s="122">
        <f>T132+SUM(T133:T146)</f>
        <v>308.80079999999998</v>
      </c>
      <c r="AR131" s="116" t="s">
        <v>81</v>
      </c>
      <c r="AT131" s="123" t="s">
        <v>75</v>
      </c>
      <c r="AU131" s="123" t="s">
        <v>81</v>
      </c>
      <c r="AY131" s="116" t="s">
        <v>157</v>
      </c>
      <c r="BK131" s="124">
        <f>BK132+SUM(BK133:BK146)</f>
        <v>0</v>
      </c>
    </row>
    <row r="132" spans="2:65" s="1" customFormat="1" ht="16.5" customHeight="1">
      <c r="B132" s="31"/>
      <c r="C132" s="127" t="s">
        <v>81</v>
      </c>
      <c r="D132" s="127" t="s">
        <v>160</v>
      </c>
      <c r="E132" s="128" t="s">
        <v>161</v>
      </c>
      <c r="F132" s="129" t="s">
        <v>162</v>
      </c>
      <c r="G132" s="130" t="s">
        <v>88</v>
      </c>
      <c r="H132" s="131">
        <v>230</v>
      </c>
      <c r="I132" s="132"/>
      <c r="J132" s="133">
        <f t="shared" ref="J132:J137" si="0">ROUND(I132*H132,2)</f>
        <v>0</v>
      </c>
      <c r="K132" s="129" t="s">
        <v>163</v>
      </c>
      <c r="L132" s="31"/>
      <c r="M132" s="134" t="s">
        <v>1</v>
      </c>
      <c r="N132" s="135" t="s">
        <v>41</v>
      </c>
      <c r="P132" s="136">
        <f t="shared" ref="P132:P137" si="1">O132*H132</f>
        <v>0</v>
      </c>
      <c r="Q132" s="136">
        <v>0</v>
      </c>
      <c r="R132" s="136">
        <f t="shared" ref="R132:R137" si="2">Q132*H132</f>
        <v>0</v>
      </c>
      <c r="S132" s="136">
        <v>0.22</v>
      </c>
      <c r="T132" s="137">
        <f t="shared" ref="T132:T137" si="3">S132*H132</f>
        <v>50.6</v>
      </c>
      <c r="AR132" s="138" t="s">
        <v>164</v>
      </c>
      <c r="AT132" s="138" t="s">
        <v>160</v>
      </c>
      <c r="AU132" s="138" t="s">
        <v>86</v>
      </c>
      <c r="AY132" s="16" t="s">
        <v>157</v>
      </c>
      <c r="BE132" s="139">
        <f t="shared" ref="BE132:BE137" si="4">IF(N132="základní",J132,0)</f>
        <v>0</v>
      </c>
      <c r="BF132" s="139">
        <f t="shared" ref="BF132:BF137" si="5">IF(N132="snížená",J132,0)</f>
        <v>0</v>
      </c>
      <c r="BG132" s="139">
        <f t="shared" ref="BG132:BG137" si="6">IF(N132="zákl. přenesená",J132,0)</f>
        <v>0</v>
      </c>
      <c r="BH132" s="139">
        <f t="shared" ref="BH132:BH137" si="7">IF(N132="sníž. přenesená",J132,0)</f>
        <v>0</v>
      </c>
      <c r="BI132" s="139">
        <f t="shared" ref="BI132:BI137" si="8">IF(N132="nulová",J132,0)</f>
        <v>0</v>
      </c>
      <c r="BJ132" s="16" t="s">
        <v>81</v>
      </c>
      <c r="BK132" s="139">
        <f t="shared" ref="BK132:BK137" si="9">ROUND(I132*H132,2)</f>
        <v>0</v>
      </c>
      <c r="BL132" s="16" t="s">
        <v>164</v>
      </c>
      <c r="BM132" s="138" t="s">
        <v>165</v>
      </c>
    </row>
    <row r="133" spans="2:65" s="1" customFormat="1" ht="16.5" customHeight="1">
      <c r="B133" s="31"/>
      <c r="C133" s="127" t="s">
        <v>86</v>
      </c>
      <c r="D133" s="127" t="s">
        <v>160</v>
      </c>
      <c r="E133" s="128" t="s">
        <v>166</v>
      </c>
      <c r="F133" s="129" t="s">
        <v>167</v>
      </c>
      <c r="G133" s="130" t="s">
        <v>88</v>
      </c>
      <c r="H133" s="131">
        <v>230</v>
      </c>
      <c r="I133" s="132"/>
      <c r="J133" s="133">
        <f t="shared" si="0"/>
        <v>0</v>
      </c>
      <c r="K133" s="129" t="s">
        <v>163</v>
      </c>
      <c r="L133" s="31"/>
      <c r="M133" s="134" t="s">
        <v>1</v>
      </c>
      <c r="N133" s="135" t="s">
        <v>41</v>
      </c>
      <c r="P133" s="136">
        <f t="shared" si="1"/>
        <v>0</v>
      </c>
      <c r="Q133" s="136">
        <v>0</v>
      </c>
      <c r="R133" s="136">
        <f t="shared" si="2"/>
        <v>0</v>
      </c>
      <c r="S133" s="136">
        <v>0.32500000000000001</v>
      </c>
      <c r="T133" s="137">
        <f t="shared" si="3"/>
        <v>74.75</v>
      </c>
      <c r="AR133" s="138" t="s">
        <v>164</v>
      </c>
      <c r="AT133" s="138" t="s">
        <v>160</v>
      </c>
      <c r="AU133" s="138" t="s">
        <v>86</v>
      </c>
      <c r="AY133" s="16" t="s">
        <v>157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16" t="s">
        <v>81</v>
      </c>
      <c r="BK133" s="139">
        <f t="shared" si="9"/>
        <v>0</v>
      </c>
      <c r="BL133" s="16" t="s">
        <v>164</v>
      </c>
      <c r="BM133" s="138" t="s">
        <v>168</v>
      </c>
    </row>
    <row r="134" spans="2:65" s="1" customFormat="1" ht="16.5" customHeight="1">
      <c r="B134" s="31"/>
      <c r="C134" s="127" t="s">
        <v>97</v>
      </c>
      <c r="D134" s="127" t="s">
        <v>160</v>
      </c>
      <c r="E134" s="128" t="s">
        <v>169</v>
      </c>
      <c r="F134" s="129" t="s">
        <v>170</v>
      </c>
      <c r="G134" s="130" t="s">
        <v>88</v>
      </c>
      <c r="H134" s="131">
        <v>230</v>
      </c>
      <c r="I134" s="132"/>
      <c r="J134" s="133">
        <f t="shared" si="0"/>
        <v>0</v>
      </c>
      <c r="K134" s="129" t="s">
        <v>163</v>
      </c>
      <c r="L134" s="31"/>
      <c r="M134" s="134" t="s">
        <v>1</v>
      </c>
      <c r="N134" s="135" t="s">
        <v>41</v>
      </c>
      <c r="P134" s="136">
        <f t="shared" si="1"/>
        <v>0</v>
      </c>
      <c r="Q134" s="136">
        <v>0</v>
      </c>
      <c r="R134" s="136">
        <f t="shared" si="2"/>
        <v>0</v>
      </c>
      <c r="S134" s="136">
        <v>0.17</v>
      </c>
      <c r="T134" s="137">
        <f t="shared" si="3"/>
        <v>39.1</v>
      </c>
      <c r="AR134" s="138" t="s">
        <v>164</v>
      </c>
      <c r="AT134" s="138" t="s">
        <v>160</v>
      </c>
      <c r="AU134" s="138" t="s">
        <v>86</v>
      </c>
      <c r="AY134" s="16" t="s">
        <v>157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16" t="s">
        <v>81</v>
      </c>
      <c r="BK134" s="139">
        <f t="shared" si="9"/>
        <v>0</v>
      </c>
      <c r="BL134" s="16" t="s">
        <v>164</v>
      </c>
      <c r="BM134" s="138" t="s">
        <v>171</v>
      </c>
    </row>
    <row r="135" spans="2:65" s="1" customFormat="1" ht="16.5" customHeight="1">
      <c r="B135" s="31"/>
      <c r="C135" s="127" t="s">
        <v>164</v>
      </c>
      <c r="D135" s="127" t="s">
        <v>160</v>
      </c>
      <c r="E135" s="128" t="s">
        <v>172</v>
      </c>
      <c r="F135" s="129" t="s">
        <v>173</v>
      </c>
      <c r="G135" s="130" t="s">
        <v>88</v>
      </c>
      <c r="H135" s="131">
        <v>230</v>
      </c>
      <c r="I135" s="132"/>
      <c r="J135" s="133">
        <f t="shared" si="0"/>
        <v>0</v>
      </c>
      <c r="K135" s="129" t="s">
        <v>163</v>
      </c>
      <c r="L135" s="31"/>
      <c r="M135" s="134" t="s">
        <v>1</v>
      </c>
      <c r="N135" s="135" t="s">
        <v>41</v>
      </c>
      <c r="P135" s="136">
        <f t="shared" si="1"/>
        <v>0</v>
      </c>
      <c r="Q135" s="136">
        <v>0</v>
      </c>
      <c r="R135" s="136">
        <f t="shared" si="2"/>
        <v>0</v>
      </c>
      <c r="S135" s="136">
        <v>0.3</v>
      </c>
      <c r="T135" s="137">
        <f t="shared" si="3"/>
        <v>69</v>
      </c>
      <c r="AR135" s="138" t="s">
        <v>164</v>
      </c>
      <c r="AT135" s="138" t="s">
        <v>160</v>
      </c>
      <c r="AU135" s="138" t="s">
        <v>86</v>
      </c>
      <c r="AY135" s="16" t="s">
        <v>157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16" t="s">
        <v>81</v>
      </c>
      <c r="BK135" s="139">
        <f t="shared" si="9"/>
        <v>0</v>
      </c>
      <c r="BL135" s="16" t="s">
        <v>164</v>
      </c>
      <c r="BM135" s="138" t="s">
        <v>174</v>
      </c>
    </row>
    <row r="136" spans="2:65" s="1" customFormat="1" ht="21.75" customHeight="1">
      <c r="B136" s="31"/>
      <c r="C136" s="127" t="s">
        <v>120</v>
      </c>
      <c r="D136" s="127" t="s">
        <v>160</v>
      </c>
      <c r="E136" s="128" t="s">
        <v>175</v>
      </c>
      <c r="F136" s="129" t="s">
        <v>176</v>
      </c>
      <c r="G136" s="130" t="s">
        <v>88</v>
      </c>
      <c r="H136" s="131">
        <v>24</v>
      </c>
      <c r="I136" s="132"/>
      <c r="J136" s="133">
        <f t="shared" si="0"/>
        <v>0</v>
      </c>
      <c r="K136" s="129" t="s">
        <v>163</v>
      </c>
      <c r="L136" s="31"/>
      <c r="M136" s="134" t="s">
        <v>1</v>
      </c>
      <c r="N136" s="135" t="s">
        <v>41</v>
      </c>
      <c r="P136" s="136">
        <f t="shared" si="1"/>
        <v>0</v>
      </c>
      <c r="Q136" s="136">
        <v>0</v>
      </c>
      <c r="R136" s="136">
        <f t="shared" si="2"/>
        <v>0</v>
      </c>
      <c r="S136" s="136">
        <v>0.255</v>
      </c>
      <c r="T136" s="137">
        <f t="shared" si="3"/>
        <v>6.12</v>
      </c>
      <c r="AR136" s="138" t="s">
        <v>164</v>
      </c>
      <c r="AT136" s="138" t="s">
        <v>160</v>
      </c>
      <c r="AU136" s="138" t="s">
        <v>86</v>
      </c>
      <c r="AY136" s="16" t="s">
        <v>157</v>
      </c>
      <c r="BE136" s="139">
        <f t="shared" si="4"/>
        <v>0</v>
      </c>
      <c r="BF136" s="139">
        <f t="shared" si="5"/>
        <v>0</v>
      </c>
      <c r="BG136" s="139">
        <f t="shared" si="6"/>
        <v>0</v>
      </c>
      <c r="BH136" s="139">
        <f t="shared" si="7"/>
        <v>0</v>
      </c>
      <c r="BI136" s="139">
        <f t="shared" si="8"/>
        <v>0</v>
      </c>
      <c r="BJ136" s="16" t="s">
        <v>81</v>
      </c>
      <c r="BK136" s="139">
        <f t="shared" si="9"/>
        <v>0</v>
      </c>
      <c r="BL136" s="16" t="s">
        <v>164</v>
      </c>
      <c r="BM136" s="138" t="s">
        <v>177</v>
      </c>
    </row>
    <row r="137" spans="2:65" s="1" customFormat="1" ht="16.5" customHeight="1">
      <c r="B137" s="31"/>
      <c r="C137" s="127" t="s">
        <v>178</v>
      </c>
      <c r="D137" s="127" t="s">
        <v>160</v>
      </c>
      <c r="E137" s="128" t="s">
        <v>179</v>
      </c>
      <c r="F137" s="129" t="s">
        <v>180</v>
      </c>
      <c r="G137" s="130" t="s">
        <v>84</v>
      </c>
      <c r="H137" s="131">
        <v>3.84</v>
      </c>
      <c r="I137" s="132"/>
      <c r="J137" s="133">
        <f t="shared" si="0"/>
        <v>0</v>
      </c>
      <c r="K137" s="129" t="s">
        <v>163</v>
      </c>
      <c r="L137" s="31"/>
      <c r="M137" s="134" t="s">
        <v>1</v>
      </c>
      <c r="N137" s="135" t="s">
        <v>41</v>
      </c>
      <c r="P137" s="136">
        <f t="shared" si="1"/>
        <v>0</v>
      </c>
      <c r="Q137" s="136">
        <v>0</v>
      </c>
      <c r="R137" s="136">
        <f t="shared" si="2"/>
        <v>0</v>
      </c>
      <c r="S137" s="136">
        <v>2.4</v>
      </c>
      <c r="T137" s="137">
        <f t="shared" si="3"/>
        <v>9.2159999999999993</v>
      </c>
      <c r="AR137" s="138" t="s">
        <v>164</v>
      </c>
      <c r="AT137" s="138" t="s">
        <v>160</v>
      </c>
      <c r="AU137" s="138" t="s">
        <v>86</v>
      </c>
      <c r="AY137" s="16" t="s">
        <v>157</v>
      </c>
      <c r="BE137" s="139">
        <f t="shared" si="4"/>
        <v>0</v>
      </c>
      <c r="BF137" s="139">
        <f t="shared" si="5"/>
        <v>0</v>
      </c>
      <c r="BG137" s="139">
        <f t="shared" si="6"/>
        <v>0</v>
      </c>
      <c r="BH137" s="139">
        <f t="shared" si="7"/>
        <v>0</v>
      </c>
      <c r="BI137" s="139">
        <f t="shared" si="8"/>
        <v>0</v>
      </c>
      <c r="BJ137" s="16" t="s">
        <v>81</v>
      </c>
      <c r="BK137" s="139">
        <f t="shared" si="9"/>
        <v>0</v>
      </c>
      <c r="BL137" s="16" t="s">
        <v>164</v>
      </c>
      <c r="BM137" s="138" t="s">
        <v>181</v>
      </c>
    </row>
    <row r="138" spans="2:65" s="12" customFormat="1" ht="11.25">
      <c r="B138" s="140"/>
      <c r="D138" s="141" t="s">
        <v>182</v>
      </c>
      <c r="E138" s="142" t="s">
        <v>1</v>
      </c>
      <c r="F138" s="143" t="s">
        <v>183</v>
      </c>
      <c r="H138" s="144">
        <v>3.84</v>
      </c>
      <c r="I138" s="145"/>
      <c r="L138" s="140"/>
      <c r="M138" s="146"/>
      <c r="T138" s="147"/>
      <c r="AT138" s="142" t="s">
        <v>182</v>
      </c>
      <c r="AU138" s="142" t="s">
        <v>86</v>
      </c>
      <c r="AV138" s="12" t="s">
        <v>86</v>
      </c>
      <c r="AW138" s="12" t="s">
        <v>32</v>
      </c>
      <c r="AX138" s="12" t="s">
        <v>81</v>
      </c>
      <c r="AY138" s="142" t="s">
        <v>157</v>
      </c>
    </row>
    <row r="139" spans="2:65" s="1" customFormat="1" ht="16.5" customHeight="1">
      <c r="B139" s="31"/>
      <c r="C139" s="127" t="s">
        <v>184</v>
      </c>
      <c r="D139" s="127" t="s">
        <v>160</v>
      </c>
      <c r="E139" s="128" t="s">
        <v>185</v>
      </c>
      <c r="F139" s="129" t="s">
        <v>186</v>
      </c>
      <c r="G139" s="130" t="s">
        <v>84</v>
      </c>
      <c r="H139" s="131">
        <v>0.42199999999999999</v>
      </c>
      <c r="I139" s="132"/>
      <c r="J139" s="133">
        <f>ROUND(I139*H139,2)</f>
        <v>0</v>
      </c>
      <c r="K139" s="129" t="s">
        <v>163</v>
      </c>
      <c r="L139" s="31"/>
      <c r="M139" s="134" t="s">
        <v>1</v>
      </c>
      <c r="N139" s="135" t="s">
        <v>41</v>
      </c>
      <c r="P139" s="136">
        <f>O139*H139</f>
        <v>0</v>
      </c>
      <c r="Q139" s="136">
        <v>0</v>
      </c>
      <c r="R139" s="136">
        <f>Q139*H139</f>
        <v>0</v>
      </c>
      <c r="S139" s="136">
        <v>2.4</v>
      </c>
      <c r="T139" s="137">
        <f>S139*H139</f>
        <v>1.0127999999999999</v>
      </c>
      <c r="AR139" s="138" t="s">
        <v>164</v>
      </c>
      <c r="AT139" s="138" t="s">
        <v>160</v>
      </c>
      <c r="AU139" s="138" t="s">
        <v>86</v>
      </c>
      <c r="AY139" s="16" t="s">
        <v>157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81</v>
      </c>
      <c r="BK139" s="139">
        <f>ROUND(I139*H139,2)</f>
        <v>0</v>
      </c>
      <c r="BL139" s="16" t="s">
        <v>164</v>
      </c>
      <c r="BM139" s="138" t="s">
        <v>187</v>
      </c>
    </row>
    <row r="140" spans="2:65" s="12" customFormat="1" ht="11.25">
      <c r="B140" s="140"/>
      <c r="D140" s="141" t="s">
        <v>182</v>
      </c>
      <c r="E140" s="142" t="s">
        <v>1</v>
      </c>
      <c r="F140" s="143" t="s">
        <v>188</v>
      </c>
      <c r="H140" s="144">
        <v>0.42199999999999999</v>
      </c>
      <c r="I140" s="145"/>
      <c r="L140" s="140"/>
      <c r="M140" s="146"/>
      <c r="T140" s="147"/>
      <c r="AT140" s="142" t="s">
        <v>182</v>
      </c>
      <c r="AU140" s="142" t="s">
        <v>86</v>
      </c>
      <c r="AV140" s="12" t="s">
        <v>86</v>
      </c>
      <c r="AW140" s="12" t="s">
        <v>32</v>
      </c>
      <c r="AX140" s="12" t="s">
        <v>81</v>
      </c>
      <c r="AY140" s="142" t="s">
        <v>157</v>
      </c>
    </row>
    <row r="141" spans="2:65" s="1" customFormat="1" ht="16.5" customHeight="1">
      <c r="B141" s="31"/>
      <c r="C141" s="127" t="s">
        <v>189</v>
      </c>
      <c r="D141" s="127" t="s">
        <v>160</v>
      </c>
      <c r="E141" s="128" t="s">
        <v>190</v>
      </c>
      <c r="F141" s="129" t="s">
        <v>191</v>
      </c>
      <c r="G141" s="130" t="s">
        <v>192</v>
      </c>
      <c r="H141" s="131">
        <v>1</v>
      </c>
      <c r="I141" s="132"/>
      <c r="J141" s="133">
        <f>ROUND(I141*H141,2)</f>
        <v>0</v>
      </c>
      <c r="K141" s="129" t="s">
        <v>163</v>
      </c>
      <c r="L141" s="31"/>
      <c r="M141" s="134" t="s">
        <v>1</v>
      </c>
      <c r="N141" s="135" t="s">
        <v>41</v>
      </c>
      <c r="P141" s="136">
        <f>O141*H141</f>
        <v>0</v>
      </c>
      <c r="Q141" s="136">
        <v>0</v>
      </c>
      <c r="R141" s="136">
        <f>Q141*H141</f>
        <v>0</v>
      </c>
      <c r="S141" s="136">
        <v>0.48199999999999998</v>
      </c>
      <c r="T141" s="137">
        <f>S141*H141</f>
        <v>0.48199999999999998</v>
      </c>
      <c r="AR141" s="138" t="s">
        <v>164</v>
      </c>
      <c r="AT141" s="138" t="s">
        <v>160</v>
      </c>
      <c r="AU141" s="138" t="s">
        <v>86</v>
      </c>
      <c r="AY141" s="16" t="s">
        <v>157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81</v>
      </c>
      <c r="BK141" s="139">
        <f>ROUND(I141*H141,2)</f>
        <v>0</v>
      </c>
      <c r="BL141" s="16" t="s">
        <v>164</v>
      </c>
      <c r="BM141" s="138" t="s">
        <v>193</v>
      </c>
    </row>
    <row r="142" spans="2:65" s="1" customFormat="1" ht="16.5" customHeight="1">
      <c r="B142" s="31"/>
      <c r="C142" s="127" t="s">
        <v>158</v>
      </c>
      <c r="D142" s="127" t="s">
        <v>160</v>
      </c>
      <c r="E142" s="128" t="s">
        <v>194</v>
      </c>
      <c r="F142" s="129" t="s">
        <v>195</v>
      </c>
      <c r="G142" s="130" t="s">
        <v>192</v>
      </c>
      <c r="H142" s="131">
        <v>1</v>
      </c>
      <c r="I142" s="132"/>
      <c r="J142" s="133">
        <f>ROUND(I142*H142,2)</f>
        <v>0</v>
      </c>
      <c r="K142" s="129" t="s">
        <v>196</v>
      </c>
      <c r="L142" s="31"/>
      <c r="M142" s="134" t="s">
        <v>1</v>
      </c>
      <c r="N142" s="135" t="s">
        <v>41</v>
      </c>
      <c r="P142" s="136">
        <f>O142*H142</f>
        <v>0</v>
      </c>
      <c r="Q142" s="136">
        <v>0</v>
      </c>
      <c r="R142" s="136">
        <f>Q142*H142</f>
        <v>0</v>
      </c>
      <c r="S142" s="136">
        <v>0.42</v>
      </c>
      <c r="T142" s="137">
        <f>S142*H142</f>
        <v>0.42</v>
      </c>
      <c r="AR142" s="138" t="s">
        <v>164</v>
      </c>
      <c r="AT142" s="138" t="s">
        <v>160</v>
      </c>
      <c r="AU142" s="138" t="s">
        <v>86</v>
      </c>
      <c r="AY142" s="16" t="s">
        <v>157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6" t="s">
        <v>81</v>
      </c>
      <c r="BK142" s="139">
        <f>ROUND(I142*H142,2)</f>
        <v>0</v>
      </c>
      <c r="BL142" s="16" t="s">
        <v>164</v>
      </c>
      <c r="BM142" s="138" t="s">
        <v>197</v>
      </c>
    </row>
    <row r="143" spans="2:65" s="1" customFormat="1" ht="16.5" customHeight="1">
      <c r="B143" s="31"/>
      <c r="C143" s="127" t="s">
        <v>106</v>
      </c>
      <c r="D143" s="127" t="s">
        <v>160</v>
      </c>
      <c r="E143" s="128" t="s">
        <v>198</v>
      </c>
      <c r="F143" s="129" t="s">
        <v>199</v>
      </c>
      <c r="G143" s="130" t="s">
        <v>192</v>
      </c>
      <c r="H143" s="131">
        <v>6</v>
      </c>
      <c r="I143" s="132"/>
      <c r="J143" s="133">
        <f>ROUND(I143*H143,2)</f>
        <v>0</v>
      </c>
      <c r="K143" s="129" t="s">
        <v>196</v>
      </c>
      <c r="L143" s="31"/>
      <c r="M143" s="134" t="s">
        <v>1</v>
      </c>
      <c r="N143" s="135" t="s">
        <v>41</v>
      </c>
      <c r="P143" s="136">
        <f>O143*H143</f>
        <v>0</v>
      </c>
      <c r="Q143" s="136">
        <v>0</v>
      </c>
      <c r="R143" s="136">
        <f>Q143*H143</f>
        <v>0</v>
      </c>
      <c r="S143" s="136">
        <v>0.1</v>
      </c>
      <c r="T143" s="137">
        <f>S143*H143</f>
        <v>0.60000000000000009</v>
      </c>
      <c r="AR143" s="138" t="s">
        <v>164</v>
      </c>
      <c r="AT143" s="138" t="s">
        <v>160</v>
      </c>
      <c r="AU143" s="138" t="s">
        <v>86</v>
      </c>
      <c r="AY143" s="16" t="s">
        <v>157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6" t="s">
        <v>81</v>
      </c>
      <c r="BK143" s="139">
        <f>ROUND(I143*H143,2)</f>
        <v>0</v>
      </c>
      <c r="BL143" s="16" t="s">
        <v>164</v>
      </c>
      <c r="BM143" s="138" t="s">
        <v>200</v>
      </c>
    </row>
    <row r="144" spans="2:65" s="1" customFormat="1" ht="16.5" customHeight="1">
      <c r="B144" s="31"/>
      <c r="C144" s="127" t="s">
        <v>201</v>
      </c>
      <c r="D144" s="127" t="s">
        <v>160</v>
      </c>
      <c r="E144" s="128" t="s">
        <v>202</v>
      </c>
      <c r="F144" s="129" t="s">
        <v>203</v>
      </c>
      <c r="G144" s="130" t="s">
        <v>204</v>
      </c>
      <c r="H144" s="131">
        <v>250</v>
      </c>
      <c r="I144" s="132"/>
      <c r="J144" s="133">
        <f>ROUND(I144*H144,2)</f>
        <v>0</v>
      </c>
      <c r="K144" s="129" t="s">
        <v>163</v>
      </c>
      <c r="L144" s="31"/>
      <c r="M144" s="134" t="s">
        <v>1</v>
      </c>
      <c r="N144" s="135" t="s">
        <v>41</v>
      </c>
      <c r="P144" s="136">
        <f>O144*H144</f>
        <v>0</v>
      </c>
      <c r="Q144" s="136">
        <v>0</v>
      </c>
      <c r="R144" s="136">
        <f>Q144*H144</f>
        <v>0</v>
      </c>
      <c r="S144" s="136">
        <v>0.23</v>
      </c>
      <c r="T144" s="137">
        <f>S144*H144</f>
        <v>57.5</v>
      </c>
      <c r="AR144" s="138" t="s">
        <v>164</v>
      </c>
      <c r="AT144" s="138" t="s">
        <v>160</v>
      </c>
      <c r="AU144" s="138" t="s">
        <v>86</v>
      </c>
      <c r="AY144" s="16" t="s">
        <v>157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6" t="s">
        <v>81</v>
      </c>
      <c r="BK144" s="139">
        <f>ROUND(I144*H144,2)</f>
        <v>0</v>
      </c>
      <c r="BL144" s="16" t="s">
        <v>164</v>
      </c>
      <c r="BM144" s="138" t="s">
        <v>205</v>
      </c>
    </row>
    <row r="145" spans="2:65" s="12" customFormat="1" ht="11.25">
      <c r="B145" s="140"/>
      <c r="D145" s="141" t="s">
        <v>182</v>
      </c>
      <c r="E145" s="142" t="s">
        <v>1</v>
      </c>
      <c r="F145" s="143" t="s">
        <v>206</v>
      </c>
      <c r="H145" s="144">
        <v>250</v>
      </c>
      <c r="I145" s="145"/>
      <c r="L145" s="140"/>
      <c r="M145" s="146"/>
      <c r="T145" s="147"/>
      <c r="AT145" s="142" t="s">
        <v>182</v>
      </c>
      <c r="AU145" s="142" t="s">
        <v>86</v>
      </c>
      <c r="AV145" s="12" t="s">
        <v>86</v>
      </c>
      <c r="AW145" s="12" t="s">
        <v>32</v>
      </c>
      <c r="AX145" s="12" t="s">
        <v>81</v>
      </c>
      <c r="AY145" s="142" t="s">
        <v>157</v>
      </c>
    </row>
    <row r="146" spans="2:65" s="11" customFormat="1" ht="20.85" customHeight="1">
      <c r="B146" s="115"/>
      <c r="D146" s="116" t="s">
        <v>75</v>
      </c>
      <c r="E146" s="125" t="s">
        <v>207</v>
      </c>
      <c r="F146" s="125" t="s">
        <v>208</v>
      </c>
      <c r="I146" s="118"/>
      <c r="J146" s="126">
        <f>BK146</f>
        <v>0</v>
      </c>
      <c r="L146" s="115"/>
      <c r="M146" s="120"/>
      <c r="P146" s="121">
        <f>SUM(P147:P158)</f>
        <v>0</v>
      </c>
      <c r="R146" s="121">
        <f>SUM(R147:R158)</f>
        <v>0</v>
      </c>
      <c r="T146" s="122">
        <f>SUM(T147:T158)</f>
        <v>0</v>
      </c>
      <c r="AR146" s="116" t="s">
        <v>81</v>
      </c>
      <c r="AT146" s="123" t="s">
        <v>75</v>
      </c>
      <c r="AU146" s="123" t="s">
        <v>86</v>
      </c>
      <c r="AY146" s="116" t="s">
        <v>157</v>
      </c>
      <c r="BK146" s="124">
        <f>SUM(BK147:BK158)</f>
        <v>0</v>
      </c>
    </row>
    <row r="147" spans="2:65" s="1" customFormat="1" ht="16.5" customHeight="1">
      <c r="B147" s="31"/>
      <c r="C147" s="127" t="s">
        <v>117</v>
      </c>
      <c r="D147" s="127" t="s">
        <v>160</v>
      </c>
      <c r="E147" s="128" t="s">
        <v>209</v>
      </c>
      <c r="F147" s="129" t="s">
        <v>210</v>
      </c>
      <c r="G147" s="130" t="s">
        <v>211</v>
      </c>
      <c r="H147" s="131">
        <v>307.29899999999998</v>
      </c>
      <c r="I147" s="132"/>
      <c r="J147" s="133">
        <f t="shared" ref="J147:J158" si="10">ROUND(I147*H147,2)</f>
        <v>0</v>
      </c>
      <c r="K147" s="129" t="s">
        <v>163</v>
      </c>
      <c r="L147" s="31"/>
      <c r="M147" s="134" t="s">
        <v>1</v>
      </c>
      <c r="N147" s="135" t="s">
        <v>41</v>
      </c>
      <c r="P147" s="136">
        <f t="shared" ref="P147:P158" si="11">O147*H147</f>
        <v>0</v>
      </c>
      <c r="Q147" s="136">
        <v>0</v>
      </c>
      <c r="R147" s="136">
        <f t="shared" ref="R147:R158" si="12">Q147*H147</f>
        <v>0</v>
      </c>
      <c r="S147" s="136">
        <v>0</v>
      </c>
      <c r="T147" s="137">
        <f t="shared" ref="T147:T158" si="13">S147*H147</f>
        <v>0</v>
      </c>
      <c r="AR147" s="138" t="s">
        <v>164</v>
      </c>
      <c r="AT147" s="138" t="s">
        <v>160</v>
      </c>
      <c r="AU147" s="138" t="s">
        <v>97</v>
      </c>
      <c r="AY147" s="16" t="s">
        <v>157</v>
      </c>
      <c r="BE147" s="139">
        <f t="shared" ref="BE147:BE158" si="14">IF(N147="základní",J147,0)</f>
        <v>0</v>
      </c>
      <c r="BF147" s="139">
        <f t="shared" ref="BF147:BF158" si="15">IF(N147="snížená",J147,0)</f>
        <v>0</v>
      </c>
      <c r="BG147" s="139">
        <f t="shared" ref="BG147:BG158" si="16">IF(N147="zákl. přenesená",J147,0)</f>
        <v>0</v>
      </c>
      <c r="BH147" s="139">
        <f t="shared" ref="BH147:BH158" si="17">IF(N147="sníž. přenesená",J147,0)</f>
        <v>0</v>
      </c>
      <c r="BI147" s="139">
        <f t="shared" ref="BI147:BI158" si="18">IF(N147="nulová",J147,0)</f>
        <v>0</v>
      </c>
      <c r="BJ147" s="16" t="s">
        <v>81</v>
      </c>
      <c r="BK147" s="139">
        <f t="shared" ref="BK147:BK158" si="19">ROUND(I147*H147,2)</f>
        <v>0</v>
      </c>
      <c r="BL147" s="16" t="s">
        <v>164</v>
      </c>
      <c r="BM147" s="138" t="s">
        <v>212</v>
      </c>
    </row>
    <row r="148" spans="2:65" s="1" customFormat="1" ht="16.5" customHeight="1">
      <c r="B148" s="31"/>
      <c r="C148" s="127" t="s">
        <v>213</v>
      </c>
      <c r="D148" s="127" t="s">
        <v>160</v>
      </c>
      <c r="E148" s="128" t="s">
        <v>214</v>
      </c>
      <c r="F148" s="129" t="s">
        <v>215</v>
      </c>
      <c r="G148" s="130" t="s">
        <v>211</v>
      </c>
      <c r="H148" s="131">
        <v>108.1</v>
      </c>
      <c r="I148" s="132"/>
      <c r="J148" s="133">
        <f t="shared" si="10"/>
        <v>0</v>
      </c>
      <c r="K148" s="129" t="s">
        <v>163</v>
      </c>
      <c r="L148" s="31"/>
      <c r="M148" s="134" t="s">
        <v>1</v>
      </c>
      <c r="N148" s="135" t="s">
        <v>41</v>
      </c>
      <c r="P148" s="136">
        <f t="shared" si="11"/>
        <v>0</v>
      </c>
      <c r="Q148" s="136">
        <v>0</v>
      </c>
      <c r="R148" s="136">
        <f t="shared" si="12"/>
        <v>0</v>
      </c>
      <c r="S148" s="136">
        <v>0</v>
      </c>
      <c r="T148" s="137">
        <f t="shared" si="13"/>
        <v>0</v>
      </c>
      <c r="AR148" s="138" t="s">
        <v>164</v>
      </c>
      <c r="AT148" s="138" t="s">
        <v>160</v>
      </c>
      <c r="AU148" s="138" t="s">
        <v>97</v>
      </c>
      <c r="AY148" s="16" t="s">
        <v>157</v>
      </c>
      <c r="BE148" s="139">
        <f t="shared" si="14"/>
        <v>0</v>
      </c>
      <c r="BF148" s="139">
        <f t="shared" si="15"/>
        <v>0</v>
      </c>
      <c r="BG148" s="139">
        <f t="shared" si="16"/>
        <v>0</v>
      </c>
      <c r="BH148" s="139">
        <f t="shared" si="17"/>
        <v>0</v>
      </c>
      <c r="BI148" s="139">
        <f t="shared" si="18"/>
        <v>0</v>
      </c>
      <c r="BJ148" s="16" t="s">
        <v>81</v>
      </c>
      <c r="BK148" s="139">
        <f t="shared" si="19"/>
        <v>0</v>
      </c>
      <c r="BL148" s="16" t="s">
        <v>164</v>
      </c>
      <c r="BM148" s="138" t="s">
        <v>216</v>
      </c>
    </row>
    <row r="149" spans="2:65" s="1" customFormat="1" ht="16.5" customHeight="1">
      <c r="B149" s="31"/>
      <c r="C149" s="127" t="s">
        <v>217</v>
      </c>
      <c r="D149" s="127" t="s">
        <v>160</v>
      </c>
      <c r="E149" s="128" t="s">
        <v>218</v>
      </c>
      <c r="F149" s="129" t="s">
        <v>219</v>
      </c>
      <c r="G149" s="130" t="s">
        <v>211</v>
      </c>
      <c r="H149" s="131">
        <v>108.1</v>
      </c>
      <c r="I149" s="132"/>
      <c r="J149" s="133">
        <f t="shared" si="10"/>
        <v>0</v>
      </c>
      <c r="K149" s="129" t="s">
        <v>163</v>
      </c>
      <c r="L149" s="31"/>
      <c r="M149" s="134" t="s">
        <v>1</v>
      </c>
      <c r="N149" s="135" t="s">
        <v>41</v>
      </c>
      <c r="P149" s="136">
        <f t="shared" si="11"/>
        <v>0</v>
      </c>
      <c r="Q149" s="136">
        <v>0</v>
      </c>
      <c r="R149" s="136">
        <f t="shared" si="12"/>
        <v>0</v>
      </c>
      <c r="S149" s="136">
        <v>0</v>
      </c>
      <c r="T149" s="137">
        <f t="shared" si="13"/>
        <v>0</v>
      </c>
      <c r="AR149" s="138" t="s">
        <v>164</v>
      </c>
      <c r="AT149" s="138" t="s">
        <v>160</v>
      </c>
      <c r="AU149" s="138" t="s">
        <v>97</v>
      </c>
      <c r="AY149" s="16" t="s">
        <v>157</v>
      </c>
      <c r="BE149" s="139">
        <f t="shared" si="14"/>
        <v>0</v>
      </c>
      <c r="BF149" s="139">
        <f t="shared" si="15"/>
        <v>0</v>
      </c>
      <c r="BG149" s="139">
        <f t="shared" si="16"/>
        <v>0</v>
      </c>
      <c r="BH149" s="139">
        <f t="shared" si="17"/>
        <v>0</v>
      </c>
      <c r="BI149" s="139">
        <f t="shared" si="18"/>
        <v>0</v>
      </c>
      <c r="BJ149" s="16" t="s">
        <v>81</v>
      </c>
      <c r="BK149" s="139">
        <f t="shared" si="19"/>
        <v>0</v>
      </c>
      <c r="BL149" s="16" t="s">
        <v>164</v>
      </c>
      <c r="BM149" s="138" t="s">
        <v>220</v>
      </c>
    </row>
    <row r="150" spans="2:65" s="1" customFormat="1" ht="16.5" customHeight="1">
      <c r="B150" s="31"/>
      <c r="C150" s="127" t="s">
        <v>8</v>
      </c>
      <c r="D150" s="127" t="s">
        <v>160</v>
      </c>
      <c r="E150" s="128" t="s">
        <v>221</v>
      </c>
      <c r="F150" s="129" t="s">
        <v>222</v>
      </c>
      <c r="G150" s="130" t="s">
        <v>211</v>
      </c>
      <c r="H150" s="131">
        <v>199.19900000000001</v>
      </c>
      <c r="I150" s="132"/>
      <c r="J150" s="133">
        <f t="shared" si="10"/>
        <v>0</v>
      </c>
      <c r="K150" s="129" t="s">
        <v>163</v>
      </c>
      <c r="L150" s="31"/>
      <c r="M150" s="134" t="s">
        <v>1</v>
      </c>
      <c r="N150" s="135" t="s">
        <v>41</v>
      </c>
      <c r="P150" s="136">
        <f t="shared" si="11"/>
        <v>0</v>
      </c>
      <c r="Q150" s="136">
        <v>0</v>
      </c>
      <c r="R150" s="136">
        <f t="shared" si="12"/>
        <v>0</v>
      </c>
      <c r="S150" s="136">
        <v>0</v>
      </c>
      <c r="T150" s="137">
        <f t="shared" si="13"/>
        <v>0</v>
      </c>
      <c r="AR150" s="138" t="s">
        <v>164</v>
      </c>
      <c r="AT150" s="138" t="s">
        <v>160</v>
      </c>
      <c r="AU150" s="138" t="s">
        <v>97</v>
      </c>
      <c r="AY150" s="16" t="s">
        <v>157</v>
      </c>
      <c r="BE150" s="139">
        <f t="shared" si="14"/>
        <v>0</v>
      </c>
      <c r="BF150" s="139">
        <f t="shared" si="15"/>
        <v>0</v>
      </c>
      <c r="BG150" s="139">
        <f t="shared" si="16"/>
        <v>0</v>
      </c>
      <c r="BH150" s="139">
        <f t="shared" si="17"/>
        <v>0</v>
      </c>
      <c r="BI150" s="139">
        <f t="shared" si="18"/>
        <v>0</v>
      </c>
      <c r="BJ150" s="16" t="s">
        <v>81</v>
      </c>
      <c r="BK150" s="139">
        <f t="shared" si="19"/>
        <v>0</v>
      </c>
      <c r="BL150" s="16" t="s">
        <v>164</v>
      </c>
      <c r="BM150" s="138" t="s">
        <v>223</v>
      </c>
    </row>
    <row r="151" spans="2:65" s="1" customFormat="1" ht="16.5" customHeight="1">
      <c r="B151" s="31"/>
      <c r="C151" s="127" t="s">
        <v>224</v>
      </c>
      <c r="D151" s="127" t="s">
        <v>160</v>
      </c>
      <c r="E151" s="128" t="s">
        <v>225</v>
      </c>
      <c r="F151" s="129" t="s">
        <v>226</v>
      </c>
      <c r="G151" s="130" t="s">
        <v>211</v>
      </c>
      <c r="H151" s="131">
        <v>199.19900000000001</v>
      </c>
      <c r="I151" s="132"/>
      <c r="J151" s="133">
        <f t="shared" si="10"/>
        <v>0</v>
      </c>
      <c r="K151" s="129" t="s">
        <v>163</v>
      </c>
      <c r="L151" s="31"/>
      <c r="M151" s="134" t="s">
        <v>1</v>
      </c>
      <c r="N151" s="135" t="s">
        <v>41</v>
      </c>
      <c r="P151" s="136">
        <f t="shared" si="11"/>
        <v>0</v>
      </c>
      <c r="Q151" s="136">
        <v>0</v>
      </c>
      <c r="R151" s="136">
        <f t="shared" si="12"/>
        <v>0</v>
      </c>
      <c r="S151" s="136">
        <v>0</v>
      </c>
      <c r="T151" s="137">
        <f t="shared" si="13"/>
        <v>0</v>
      </c>
      <c r="AR151" s="138" t="s">
        <v>164</v>
      </c>
      <c r="AT151" s="138" t="s">
        <v>160</v>
      </c>
      <c r="AU151" s="138" t="s">
        <v>97</v>
      </c>
      <c r="AY151" s="16" t="s">
        <v>157</v>
      </c>
      <c r="BE151" s="139">
        <f t="shared" si="14"/>
        <v>0</v>
      </c>
      <c r="BF151" s="139">
        <f t="shared" si="15"/>
        <v>0</v>
      </c>
      <c r="BG151" s="139">
        <f t="shared" si="16"/>
        <v>0</v>
      </c>
      <c r="BH151" s="139">
        <f t="shared" si="17"/>
        <v>0</v>
      </c>
      <c r="BI151" s="139">
        <f t="shared" si="18"/>
        <v>0</v>
      </c>
      <c r="BJ151" s="16" t="s">
        <v>81</v>
      </c>
      <c r="BK151" s="139">
        <f t="shared" si="19"/>
        <v>0</v>
      </c>
      <c r="BL151" s="16" t="s">
        <v>164</v>
      </c>
      <c r="BM151" s="138" t="s">
        <v>227</v>
      </c>
    </row>
    <row r="152" spans="2:65" s="1" customFormat="1" ht="16.5" customHeight="1">
      <c r="B152" s="31"/>
      <c r="C152" s="127" t="s">
        <v>228</v>
      </c>
      <c r="D152" s="127" t="s">
        <v>160</v>
      </c>
      <c r="E152" s="128" t="s">
        <v>229</v>
      </c>
      <c r="F152" s="129" t="s">
        <v>230</v>
      </c>
      <c r="G152" s="130" t="s">
        <v>211</v>
      </c>
      <c r="H152" s="131">
        <v>1.502</v>
      </c>
      <c r="I152" s="132"/>
      <c r="J152" s="133">
        <f t="shared" si="10"/>
        <v>0</v>
      </c>
      <c r="K152" s="129" t="s">
        <v>163</v>
      </c>
      <c r="L152" s="31"/>
      <c r="M152" s="134" t="s">
        <v>1</v>
      </c>
      <c r="N152" s="135" t="s">
        <v>41</v>
      </c>
      <c r="P152" s="136">
        <f t="shared" si="11"/>
        <v>0</v>
      </c>
      <c r="Q152" s="136">
        <v>0</v>
      </c>
      <c r="R152" s="136">
        <f t="shared" si="12"/>
        <v>0</v>
      </c>
      <c r="S152" s="136">
        <v>0</v>
      </c>
      <c r="T152" s="137">
        <f t="shared" si="13"/>
        <v>0</v>
      </c>
      <c r="AR152" s="138" t="s">
        <v>164</v>
      </c>
      <c r="AT152" s="138" t="s">
        <v>160</v>
      </c>
      <c r="AU152" s="138" t="s">
        <v>97</v>
      </c>
      <c r="AY152" s="16" t="s">
        <v>157</v>
      </c>
      <c r="BE152" s="139">
        <f t="shared" si="14"/>
        <v>0</v>
      </c>
      <c r="BF152" s="139">
        <f t="shared" si="15"/>
        <v>0</v>
      </c>
      <c r="BG152" s="139">
        <f t="shared" si="16"/>
        <v>0</v>
      </c>
      <c r="BH152" s="139">
        <f t="shared" si="17"/>
        <v>0</v>
      </c>
      <c r="BI152" s="139">
        <f t="shared" si="18"/>
        <v>0</v>
      </c>
      <c r="BJ152" s="16" t="s">
        <v>81</v>
      </c>
      <c r="BK152" s="139">
        <f t="shared" si="19"/>
        <v>0</v>
      </c>
      <c r="BL152" s="16" t="s">
        <v>164</v>
      </c>
      <c r="BM152" s="138" t="s">
        <v>231</v>
      </c>
    </row>
    <row r="153" spans="2:65" s="1" customFormat="1" ht="16.5" customHeight="1">
      <c r="B153" s="31"/>
      <c r="C153" s="127" t="s">
        <v>232</v>
      </c>
      <c r="D153" s="127" t="s">
        <v>160</v>
      </c>
      <c r="E153" s="128" t="s">
        <v>233</v>
      </c>
      <c r="F153" s="129" t="s">
        <v>234</v>
      </c>
      <c r="G153" s="130" t="s">
        <v>211</v>
      </c>
      <c r="H153" s="131">
        <v>1.502</v>
      </c>
      <c r="I153" s="132"/>
      <c r="J153" s="133">
        <f t="shared" si="10"/>
        <v>0</v>
      </c>
      <c r="K153" s="129" t="s">
        <v>163</v>
      </c>
      <c r="L153" s="31"/>
      <c r="M153" s="134" t="s">
        <v>1</v>
      </c>
      <c r="N153" s="135" t="s">
        <v>41</v>
      </c>
      <c r="P153" s="136">
        <f t="shared" si="11"/>
        <v>0</v>
      </c>
      <c r="Q153" s="136">
        <v>0</v>
      </c>
      <c r="R153" s="136">
        <f t="shared" si="12"/>
        <v>0</v>
      </c>
      <c r="S153" s="136">
        <v>0</v>
      </c>
      <c r="T153" s="137">
        <f t="shared" si="13"/>
        <v>0</v>
      </c>
      <c r="AR153" s="138" t="s">
        <v>164</v>
      </c>
      <c r="AT153" s="138" t="s">
        <v>160</v>
      </c>
      <c r="AU153" s="138" t="s">
        <v>97</v>
      </c>
      <c r="AY153" s="16" t="s">
        <v>157</v>
      </c>
      <c r="BE153" s="139">
        <f t="shared" si="14"/>
        <v>0</v>
      </c>
      <c r="BF153" s="139">
        <f t="shared" si="15"/>
        <v>0</v>
      </c>
      <c r="BG153" s="139">
        <f t="shared" si="16"/>
        <v>0</v>
      </c>
      <c r="BH153" s="139">
        <f t="shared" si="17"/>
        <v>0</v>
      </c>
      <c r="BI153" s="139">
        <f t="shared" si="18"/>
        <v>0</v>
      </c>
      <c r="BJ153" s="16" t="s">
        <v>81</v>
      </c>
      <c r="BK153" s="139">
        <f t="shared" si="19"/>
        <v>0</v>
      </c>
      <c r="BL153" s="16" t="s">
        <v>164</v>
      </c>
      <c r="BM153" s="138" t="s">
        <v>235</v>
      </c>
    </row>
    <row r="154" spans="2:65" s="1" customFormat="1" ht="16.5" customHeight="1">
      <c r="B154" s="31"/>
      <c r="C154" s="127" t="s">
        <v>236</v>
      </c>
      <c r="D154" s="127" t="s">
        <v>160</v>
      </c>
      <c r="E154" s="128" t="s">
        <v>237</v>
      </c>
      <c r="F154" s="129" t="s">
        <v>238</v>
      </c>
      <c r="G154" s="130" t="s">
        <v>211</v>
      </c>
      <c r="H154" s="131">
        <v>1.502</v>
      </c>
      <c r="I154" s="132"/>
      <c r="J154" s="133">
        <f t="shared" si="10"/>
        <v>0</v>
      </c>
      <c r="K154" s="129" t="s">
        <v>163</v>
      </c>
      <c r="L154" s="31"/>
      <c r="M154" s="134" t="s">
        <v>1</v>
      </c>
      <c r="N154" s="135" t="s">
        <v>41</v>
      </c>
      <c r="P154" s="136">
        <f t="shared" si="11"/>
        <v>0</v>
      </c>
      <c r="Q154" s="136">
        <v>0</v>
      </c>
      <c r="R154" s="136">
        <f t="shared" si="12"/>
        <v>0</v>
      </c>
      <c r="S154" s="136">
        <v>0</v>
      </c>
      <c r="T154" s="137">
        <f t="shared" si="13"/>
        <v>0</v>
      </c>
      <c r="AR154" s="138" t="s">
        <v>164</v>
      </c>
      <c r="AT154" s="138" t="s">
        <v>160</v>
      </c>
      <c r="AU154" s="138" t="s">
        <v>97</v>
      </c>
      <c r="AY154" s="16" t="s">
        <v>157</v>
      </c>
      <c r="BE154" s="139">
        <f t="shared" si="14"/>
        <v>0</v>
      </c>
      <c r="BF154" s="139">
        <f t="shared" si="15"/>
        <v>0</v>
      </c>
      <c r="BG154" s="139">
        <f t="shared" si="16"/>
        <v>0</v>
      </c>
      <c r="BH154" s="139">
        <f t="shared" si="17"/>
        <v>0</v>
      </c>
      <c r="BI154" s="139">
        <f t="shared" si="18"/>
        <v>0</v>
      </c>
      <c r="BJ154" s="16" t="s">
        <v>81</v>
      </c>
      <c r="BK154" s="139">
        <f t="shared" si="19"/>
        <v>0</v>
      </c>
      <c r="BL154" s="16" t="s">
        <v>164</v>
      </c>
      <c r="BM154" s="138" t="s">
        <v>239</v>
      </c>
    </row>
    <row r="155" spans="2:65" s="1" customFormat="1" ht="21.75" customHeight="1">
      <c r="B155" s="31"/>
      <c r="C155" s="127" t="s">
        <v>240</v>
      </c>
      <c r="D155" s="127" t="s">
        <v>160</v>
      </c>
      <c r="E155" s="128" t="s">
        <v>241</v>
      </c>
      <c r="F155" s="129" t="s">
        <v>242</v>
      </c>
      <c r="G155" s="130" t="s">
        <v>211</v>
      </c>
      <c r="H155" s="131">
        <v>50.6</v>
      </c>
      <c r="I155" s="132"/>
      <c r="J155" s="133">
        <f t="shared" si="10"/>
        <v>0</v>
      </c>
      <c r="K155" s="129" t="s">
        <v>163</v>
      </c>
      <c r="L155" s="31"/>
      <c r="M155" s="134" t="s">
        <v>1</v>
      </c>
      <c r="N155" s="135" t="s">
        <v>41</v>
      </c>
      <c r="P155" s="136">
        <f t="shared" si="11"/>
        <v>0</v>
      </c>
      <c r="Q155" s="136">
        <v>0</v>
      </c>
      <c r="R155" s="136">
        <f t="shared" si="12"/>
        <v>0</v>
      </c>
      <c r="S155" s="136">
        <v>0</v>
      </c>
      <c r="T155" s="137">
        <f t="shared" si="13"/>
        <v>0</v>
      </c>
      <c r="AR155" s="138" t="s">
        <v>164</v>
      </c>
      <c r="AT155" s="138" t="s">
        <v>160</v>
      </c>
      <c r="AU155" s="138" t="s">
        <v>97</v>
      </c>
      <c r="AY155" s="16" t="s">
        <v>157</v>
      </c>
      <c r="BE155" s="139">
        <f t="shared" si="14"/>
        <v>0</v>
      </c>
      <c r="BF155" s="139">
        <f t="shared" si="15"/>
        <v>0</v>
      </c>
      <c r="BG155" s="139">
        <f t="shared" si="16"/>
        <v>0</v>
      </c>
      <c r="BH155" s="139">
        <f t="shared" si="17"/>
        <v>0</v>
      </c>
      <c r="BI155" s="139">
        <f t="shared" si="18"/>
        <v>0</v>
      </c>
      <c r="BJ155" s="16" t="s">
        <v>81</v>
      </c>
      <c r="BK155" s="139">
        <f t="shared" si="19"/>
        <v>0</v>
      </c>
      <c r="BL155" s="16" t="s">
        <v>164</v>
      </c>
      <c r="BM155" s="138" t="s">
        <v>243</v>
      </c>
    </row>
    <row r="156" spans="2:65" s="1" customFormat="1" ht="21.75" customHeight="1">
      <c r="B156" s="31"/>
      <c r="C156" s="127" t="s">
        <v>7</v>
      </c>
      <c r="D156" s="127" t="s">
        <v>160</v>
      </c>
      <c r="E156" s="128" t="s">
        <v>244</v>
      </c>
      <c r="F156" s="129" t="s">
        <v>245</v>
      </c>
      <c r="G156" s="130" t="s">
        <v>211</v>
      </c>
      <c r="H156" s="131">
        <v>138.37</v>
      </c>
      <c r="I156" s="132"/>
      <c r="J156" s="133">
        <f t="shared" si="10"/>
        <v>0</v>
      </c>
      <c r="K156" s="129" t="s">
        <v>163</v>
      </c>
      <c r="L156" s="31"/>
      <c r="M156" s="134" t="s">
        <v>1</v>
      </c>
      <c r="N156" s="135" t="s">
        <v>41</v>
      </c>
      <c r="P156" s="136">
        <f t="shared" si="11"/>
        <v>0</v>
      </c>
      <c r="Q156" s="136">
        <v>0</v>
      </c>
      <c r="R156" s="136">
        <f t="shared" si="12"/>
        <v>0</v>
      </c>
      <c r="S156" s="136">
        <v>0</v>
      </c>
      <c r="T156" s="137">
        <f t="shared" si="13"/>
        <v>0</v>
      </c>
      <c r="AR156" s="138" t="s">
        <v>164</v>
      </c>
      <c r="AT156" s="138" t="s">
        <v>160</v>
      </c>
      <c r="AU156" s="138" t="s">
        <v>97</v>
      </c>
      <c r="AY156" s="16" t="s">
        <v>157</v>
      </c>
      <c r="BE156" s="139">
        <f t="shared" si="14"/>
        <v>0</v>
      </c>
      <c r="BF156" s="139">
        <f t="shared" si="15"/>
        <v>0</v>
      </c>
      <c r="BG156" s="139">
        <f t="shared" si="16"/>
        <v>0</v>
      </c>
      <c r="BH156" s="139">
        <f t="shared" si="17"/>
        <v>0</v>
      </c>
      <c r="BI156" s="139">
        <f t="shared" si="18"/>
        <v>0</v>
      </c>
      <c r="BJ156" s="16" t="s">
        <v>81</v>
      </c>
      <c r="BK156" s="139">
        <f t="shared" si="19"/>
        <v>0</v>
      </c>
      <c r="BL156" s="16" t="s">
        <v>164</v>
      </c>
      <c r="BM156" s="138" t="s">
        <v>246</v>
      </c>
    </row>
    <row r="157" spans="2:65" s="1" customFormat="1" ht="21.75" customHeight="1">
      <c r="B157" s="31"/>
      <c r="C157" s="127" t="s">
        <v>103</v>
      </c>
      <c r="D157" s="127" t="s">
        <v>160</v>
      </c>
      <c r="E157" s="128" t="s">
        <v>247</v>
      </c>
      <c r="F157" s="129" t="s">
        <v>248</v>
      </c>
      <c r="G157" s="130" t="s">
        <v>211</v>
      </c>
      <c r="H157" s="131">
        <v>10.228999999999999</v>
      </c>
      <c r="I157" s="132"/>
      <c r="J157" s="133">
        <f t="shared" si="10"/>
        <v>0</v>
      </c>
      <c r="K157" s="129" t="s">
        <v>163</v>
      </c>
      <c r="L157" s="31"/>
      <c r="M157" s="134" t="s">
        <v>1</v>
      </c>
      <c r="N157" s="135" t="s">
        <v>41</v>
      </c>
      <c r="P157" s="136">
        <f t="shared" si="11"/>
        <v>0</v>
      </c>
      <c r="Q157" s="136">
        <v>0</v>
      </c>
      <c r="R157" s="136">
        <f t="shared" si="12"/>
        <v>0</v>
      </c>
      <c r="S157" s="136">
        <v>0</v>
      </c>
      <c r="T157" s="137">
        <f t="shared" si="13"/>
        <v>0</v>
      </c>
      <c r="AR157" s="138" t="s">
        <v>164</v>
      </c>
      <c r="AT157" s="138" t="s">
        <v>160</v>
      </c>
      <c r="AU157" s="138" t="s">
        <v>97</v>
      </c>
      <c r="AY157" s="16" t="s">
        <v>157</v>
      </c>
      <c r="BE157" s="139">
        <f t="shared" si="14"/>
        <v>0</v>
      </c>
      <c r="BF157" s="139">
        <f t="shared" si="15"/>
        <v>0</v>
      </c>
      <c r="BG157" s="139">
        <f t="shared" si="16"/>
        <v>0</v>
      </c>
      <c r="BH157" s="139">
        <f t="shared" si="17"/>
        <v>0</v>
      </c>
      <c r="BI157" s="139">
        <f t="shared" si="18"/>
        <v>0</v>
      </c>
      <c r="BJ157" s="16" t="s">
        <v>81</v>
      </c>
      <c r="BK157" s="139">
        <f t="shared" si="19"/>
        <v>0</v>
      </c>
      <c r="BL157" s="16" t="s">
        <v>164</v>
      </c>
      <c r="BM157" s="138" t="s">
        <v>249</v>
      </c>
    </row>
    <row r="158" spans="2:65" s="1" customFormat="1" ht="16.5" customHeight="1">
      <c r="B158" s="31"/>
      <c r="C158" s="127" t="s">
        <v>250</v>
      </c>
      <c r="D158" s="127" t="s">
        <v>160</v>
      </c>
      <c r="E158" s="128" t="s">
        <v>251</v>
      </c>
      <c r="F158" s="129" t="s">
        <v>252</v>
      </c>
      <c r="G158" s="130" t="s">
        <v>211</v>
      </c>
      <c r="H158" s="131">
        <v>108.1</v>
      </c>
      <c r="I158" s="132"/>
      <c r="J158" s="133">
        <f t="shared" si="10"/>
        <v>0</v>
      </c>
      <c r="K158" s="129" t="s">
        <v>163</v>
      </c>
      <c r="L158" s="31"/>
      <c r="M158" s="134" t="s">
        <v>1</v>
      </c>
      <c r="N158" s="135" t="s">
        <v>41</v>
      </c>
      <c r="P158" s="136">
        <f t="shared" si="11"/>
        <v>0</v>
      </c>
      <c r="Q158" s="136">
        <v>0</v>
      </c>
      <c r="R158" s="136">
        <f t="shared" si="12"/>
        <v>0</v>
      </c>
      <c r="S158" s="136">
        <v>0</v>
      </c>
      <c r="T158" s="137">
        <f t="shared" si="13"/>
        <v>0</v>
      </c>
      <c r="AR158" s="138" t="s">
        <v>164</v>
      </c>
      <c r="AT158" s="138" t="s">
        <v>160</v>
      </c>
      <c r="AU158" s="138" t="s">
        <v>97</v>
      </c>
      <c r="AY158" s="16" t="s">
        <v>157</v>
      </c>
      <c r="BE158" s="139">
        <f t="shared" si="14"/>
        <v>0</v>
      </c>
      <c r="BF158" s="139">
        <f t="shared" si="15"/>
        <v>0</v>
      </c>
      <c r="BG158" s="139">
        <f t="shared" si="16"/>
        <v>0</v>
      </c>
      <c r="BH158" s="139">
        <f t="shared" si="17"/>
        <v>0</v>
      </c>
      <c r="BI158" s="139">
        <f t="shared" si="18"/>
        <v>0</v>
      </c>
      <c r="BJ158" s="16" t="s">
        <v>81</v>
      </c>
      <c r="BK158" s="139">
        <f t="shared" si="19"/>
        <v>0</v>
      </c>
      <c r="BL158" s="16" t="s">
        <v>164</v>
      </c>
      <c r="BM158" s="138" t="s">
        <v>253</v>
      </c>
    </row>
    <row r="159" spans="2:65" s="11" customFormat="1" ht="22.9" customHeight="1">
      <c r="B159" s="115"/>
      <c r="D159" s="116" t="s">
        <v>75</v>
      </c>
      <c r="E159" s="125" t="s">
        <v>120</v>
      </c>
      <c r="F159" s="125" t="s">
        <v>254</v>
      </c>
      <c r="I159" s="118"/>
      <c r="J159" s="126">
        <f>BK159</f>
        <v>0</v>
      </c>
      <c r="L159" s="115"/>
      <c r="M159" s="120"/>
      <c r="P159" s="121">
        <f>P160+P187+P207</f>
        <v>0</v>
      </c>
      <c r="R159" s="121">
        <f>R160+R187+R207</f>
        <v>250.7487084</v>
      </c>
      <c r="T159" s="122">
        <f>T160+T187+T207</f>
        <v>0</v>
      </c>
      <c r="AR159" s="116" t="s">
        <v>81</v>
      </c>
      <c r="AT159" s="123" t="s">
        <v>75</v>
      </c>
      <c r="AU159" s="123" t="s">
        <v>81</v>
      </c>
      <c r="AY159" s="116" t="s">
        <v>157</v>
      </c>
      <c r="BK159" s="124">
        <f>BK160+BK187+BK207</f>
        <v>0</v>
      </c>
    </row>
    <row r="160" spans="2:65" s="11" customFormat="1" ht="20.85" customHeight="1">
      <c r="B160" s="115"/>
      <c r="D160" s="116" t="s">
        <v>75</v>
      </c>
      <c r="E160" s="125" t="s">
        <v>81</v>
      </c>
      <c r="F160" s="125" t="s">
        <v>255</v>
      </c>
      <c r="I160" s="118"/>
      <c r="J160" s="126">
        <f>BK160</f>
        <v>0</v>
      </c>
      <c r="L160" s="115"/>
      <c r="M160" s="120"/>
      <c r="P160" s="121">
        <f>SUM(P161:P186)</f>
        <v>0</v>
      </c>
      <c r="R160" s="121">
        <f>SUM(R161:R186)</f>
        <v>130</v>
      </c>
      <c r="T160" s="122">
        <f>SUM(T161:T186)</f>
        <v>0</v>
      </c>
      <c r="AR160" s="116" t="s">
        <v>81</v>
      </c>
      <c r="AT160" s="123" t="s">
        <v>75</v>
      </c>
      <c r="AU160" s="123" t="s">
        <v>86</v>
      </c>
      <c r="AY160" s="116" t="s">
        <v>157</v>
      </c>
      <c r="BK160" s="124">
        <f>SUM(BK161:BK186)</f>
        <v>0</v>
      </c>
    </row>
    <row r="161" spans="2:65" s="1" customFormat="1" ht="21.75" customHeight="1">
      <c r="B161" s="31"/>
      <c r="C161" s="127" t="s">
        <v>256</v>
      </c>
      <c r="D161" s="127" t="s">
        <v>160</v>
      </c>
      <c r="E161" s="128" t="s">
        <v>257</v>
      </c>
      <c r="F161" s="129" t="s">
        <v>258</v>
      </c>
      <c r="G161" s="130" t="s">
        <v>84</v>
      </c>
      <c r="H161" s="131">
        <v>7</v>
      </c>
      <c r="I161" s="132"/>
      <c r="J161" s="133">
        <f>ROUND(I161*H161,2)</f>
        <v>0</v>
      </c>
      <c r="K161" s="129" t="s">
        <v>163</v>
      </c>
      <c r="L161" s="31"/>
      <c r="M161" s="134" t="s">
        <v>1</v>
      </c>
      <c r="N161" s="135" t="s">
        <v>41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259</v>
      </c>
      <c r="AT161" s="138" t="s">
        <v>160</v>
      </c>
      <c r="AU161" s="138" t="s">
        <v>97</v>
      </c>
      <c r="AY161" s="16" t="s">
        <v>157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6" t="s">
        <v>81</v>
      </c>
      <c r="BK161" s="139">
        <f>ROUND(I161*H161,2)</f>
        <v>0</v>
      </c>
      <c r="BL161" s="16" t="s">
        <v>259</v>
      </c>
      <c r="BM161" s="138" t="s">
        <v>260</v>
      </c>
    </row>
    <row r="162" spans="2:65" s="12" customFormat="1" ht="11.25">
      <c r="B162" s="140"/>
      <c r="D162" s="141" t="s">
        <v>182</v>
      </c>
      <c r="E162" s="142" t="s">
        <v>1</v>
      </c>
      <c r="F162" s="143" t="s">
        <v>261</v>
      </c>
      <c r="H162" s="144">
        <v>3.75</v>
      </c>
      <c r="I162" s="145"/>
      <c r="L162" s="140"/>
      <c r="M162" s="146"/>
      <c r="T162" s="147"/>
      <c r="AT162" s="142" t="s">
        <v>182</v>
      </c>
      <c r="AU162" s="142" t="s">
        <v>97</v>
      </c>
      <c r="AV162" s="12" t="s">
        <v>86</v>
      </c>
      <c r="AW162" s="12" t="s">
        <v>32</v>
      </c>
      <c r="AX162" s="12" t="s">
        <v>76</v>
      </c>
      <c r="AY162" s="142" t="s">
        <v>157</v>
      </c>
    </row>
    <row r="163" spans="2:65" s="12" customFormat="1" ht="11.25">
      <c r="B163" s="140"/>
      <c r="D163" s="141" t="s">
        <v>182</v>
      </c>
      <c r="E163" s="142" t="s">
        <v>1</v>
      </c>
      <c r="F163" s="143" t="s">
        <v>262</v>
      </c>
      <c r="H163" s="144">
        <v>1</v>
      </c>
      <c r="I163" s="145"/>
      <c r="L163" s="140"/>
      <c r="M163" s="146"/>
      <c r="T163" s="147"/>
      <c r="AT163" s="142" t="s">
        <v>182</v>
      </c>
      <c r="AU163" s="142" t="s">
        <v>97</v>
      </c>
      <c r="AV163" s="12" t="s">
        <v>86</v>
      </c>
      <c r="AW163" s="12" t="s">
        <v>32</v>
      </c>
      <c r="AX163" s="12" t="s">
        <v>76</v>
      </c>
      <c r="AY163" s="142" t="s">
        <v>157</v>
      </c>
    </row>
    <row r="164" spans="2:65" s="12" customFormat="1" ht="11.25">
      <c r="B164" s="140"/>
      <c r="D164" s="141" t="s">
        <v>182</v>
      </c>
      <c r="E164" s="142" t="s">
        <v>1</v>
      </c>
      <c r="F164" s="143" t="s">
        <v>263</v>
      </c>
      <c r="H164" s="144">
        <v>2.25</v>
      </c>
      <c r="I164" s="145"/>
      <c r="L164" s="140"/>
      <c r="M164" s="146"/>
      <c r="T164" s="147"/>
      <c r="AT164" s="142" t="s">
        <v>182</v>
      </c>
      <c r="AU164" s="142" t="s">
        <v>97</v>
      </c>
      <c r="AV164" s="12" t="s">
        <v>86</v>
      </c>
      <c r="AW164" s="12" t="s">
        <v>32</v>
      </c>
      <c r="AX164" s="12" t="s">
        <v>76</v>
      </c>
      <c r="AY164" s="142" t="s">
        <v>157</v>
      </c>
    </row>
    <row r="165" spans="2:65" s="13" customFormat="1" ht="11.25">
      <c r="B165" s="148"/>
      <c r="D165" s="141" t="s">
        <v>182</v>
      </c>
      <c r="E165" s="149" t="s">
        <v>1</v>
      </c>
      <c r="F165" s="150" t="s">
        <v>264</v>
      </c>
      <c r="H165" s="151">
        <v>7</v>
      </c>
      <c r="I165" s="152"/>
      <c r="L165" s="148"/>
      <c r="M165" s="153"/>
      <c r="T165" s="154"/>
      <c r="AT165" s="149" t="s">
        <v>182</v>
      </c>
      <c r="AU165" s="149" t="s">
        <v>97</v>
      </c>
      <c r="AV165" s="13" t="s">
        <v>164</v>
      </c>
      <c r="AW165" s="13" t="s">
        <v>32</v>
      </c>
      <c r="AX165" s="13" t="s">
        <v>81</v>
      </c>
      <c r="AY165" s="149" t="s">
        <v>157</v>
      </c>
    </row>
    <row r="166" spans="2:65" s="1" customFormat="1" ht="21.75" customHeight="1">
      <c r="B166" s="31"/>
      <c r="C166" s="127" t="s">
        <v>265</v>
      </c>
      <c r="D166" s="127" t="s">
        <v>160</v>
      </c>
      <c r="E166" s="128" t="s">
        <v>266</v>
      </c>
      <c r="F166" s="129" t="s">
        <v>267</v>
      </c>
      <c r="G166" s="130" t="s">
        <v>84</v>
      </c>
      <c r="H166" s="131">
        <v>4.5999999999999996</v>
      </c>
      <c r="I166" s="132"/>
      <c r="J166" s="133">
        <f>ROUND(I166*H166,2)</f>
        <v>0</v>
      </c>
      <c r="K166" s="129" t="s">
        <v>163</v>
      </c>
      <c r="L166" s="31"/>
      <c r="M166" s="134" t="s">
        <v>1</v>
      </c>
      <c r="N166" s="135" t="s">
        <v>41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164</v>
      </c>
      <c r="AT166" s="138" t="s">
        <v>160</v>
      </c>
      <c r="AU166" s="138" t="s">
        <v>97</v>
      </c>
      <c r="AY166" s="16" t="s">
        <v>157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6" t="s">
        <v>81</v>
      </c>
      <c r="BK166" s="139">
        <f>ROUND(I166*H166,2)</f>
        <v>0</v>
      </c>
      <c r="BL166" s="16" t="s">
        <v>164</v>
      </c>
      <c r="BM166" s="138" t="s">
        <v>268</v>
      </c>
    </row>
    <row r="167" spans="2:65" s="12" customFormat="1" ht="11.25">
      <c r="B167" s="140"/>
      <c r="D167" s="141" t="s">
        <v>182</v>
      </c>
      <c r="E167" s="142" t="s">
        <v>1</v>
      </c>
      <c r="F167" s="143" t="s">
        <v>269</v>
      </c>
      <c r="H167" s="144">
        <v>2.25</v>
      </c>
      <c r="I167" s="145"/>
      <c r="L167" s="140"/>
      <c r="M167" s="146"/>
      <c r="T167" s="147"/>
      <c r="AT167" s="142" t="s">
        <v>182</v>
      </c>
      <c r="AU167" s="142" t="s">
        <v>97</v>
      </c>
      <c r="AV167" s="12" t="s">
        <v>86</v>
      </c>
      <c r="AW167" s="12" t="s">
        <v>32</v>
      </c>
      <c r="AX167" s="12" t="s">
        <v>76</v>
      </c>
      <c r="AY167" s="142" t="s">
        <v>157</v>
      </c>
    </row>
    <row r="168" spans="2:65" s="12" customFormat="1" ht="11.25">
      <c r="B168" s="140"/>
      <c r="D168" s="141" t="s">
        <v>182</v>
      </c>
      <c r="E168" s="142" t="s">
        <v>1</v>
      </c>
      <c r="F168" s="143" t="s">
        <v>270</v>
      </c>
      <c r="H168" s="144">
        <v>0.6</v>
      </c>
      <c r="I168" s="145"/>
      <c r="L168" s="140"/>
      <c r="M168" s="146"/>
      <c r="T168" s="147"/>
      <c r="AT168" s="142" t="s">
        <v>182</v>
      </c>
      <c r="AU168" s="142" t="s">
        <v>97</v>
      </c>
      <c r="AV168" s="12" t="s">
        <v>86</v>
      </c>
      <c r="AW168" s="12" t="s">
        <v>32</v>
      </c>
      <c r="AX168" s="12" t="s">
        <v>76</v>
      </c>
      <c r="AY168" s="142" t="s">
        <v>157</v>
      </c>
    </row>
    <row r="169" spans="2:65" s="12" customFormat="1" ht="11.25">
      <c r="B169" s="140"/>
      <c r="D169" s="141" t="s">
        <v>182</v>
      </c>
      <c r="E169" s="142" t="s">
        <v>1</v>
      </c>
      <c r="F169" s="143" t="s">
        <v>271</v>
      </c>
      <c r="H169" s="144">
        <v>1.75</v>
      </c>
      <c r="I169" s="145"/>
      <c r="L169" s="140"/>
      <c r="M169" s="146"/>
      <c r="T169" s="147"/>
      <c r="AT169" s="142" t="s">
        <v>182</v>
      </c>
      <c r="AU169" s="142" t="s">
        <v>97</v>
      </c>
      <c r="AV169" s="12" t="s">
        <v>86</v>
      </c>
      <c r="AW169" s="12" t="s">
        <v>32</v>
      </c>
      <c r="AX169" s="12" t="s">
        <v>76</v>
      </c>
      <c r="AY169" s="142" t="s">
        <v>157</v>
      </c>
    </row>
    <row r="170" spans="2:65" s="13" customFormat="1" ht="11.25">
      <c r="B170" s="148"/>
      <c r="D170" s="141" t="s">
        <v>182</v>
      </c>
      <c r="E170" s="149" t="s">
        <v>1</v>
      </c>
      <c r="F170" s="150" t="s">
        <v>264</v>
      </c>
      <c r="H170" s="151">
        <v>4.5999999999999996</v>
      </c>
      <c r="I170" s="152"/>
      <c r="L170" s="148"/>
      <c r="M170" s="153"/>
      <c r="T170" s="154"/>
      <c r="AT170" s="149" t="s">
        <v>182</v>
      </c>
      <c r="AU170" s="149" t="s">
        <v>97</v>
      </c>
      <c r="AV170" s="13" t="s">
        <v>164</v>
      </c>
      <c r="AW170" s="13" t="s">
        <v>32</v>
      </c>
      <c r="AX170" s="13" t="s">
        <v>81</v>
      </c>
      <c r="AY170" s="149" t="s">
        <v>157</v>
      </c>
    </row>
    <row r="171" spans="2:65" s="1" customFormat="1" ht="16.5" customHeight="1">
      <c r="B171" s="31"/>
      <c r="C171" s="127" t="s">
        <v>272</v>
      </c>
      <c r="D171" s="127" t="s">
        <v>160</v>
      </c>
      <c r="E171" s="128" t="s">
        <v>273</v>
      </c>
      <c r="F171" s="129" t="s">
        <v>274</v>
      </c>
      <c r="G171" s="130" t="s">
        <v>84</v>
      </c>
      <c r="H171" s="131">
        <v>4.5999999999999996</v>
      </c>
      <c r="I171" s="132"/>
      <c r="J171" s="133">
        <f>ROUND(I171*H171,2)</f>
        <v>0</v>
      </c>
      <c r="K171" s="129" t="s">
        <v>163</v>
      </c>
      <c r="L171" s="31"/>
      <c r="M171" s="134" t="s">
        <v>1</v>
      </c>
      <c r="N171" s="135" t="s">
        <v>41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164</v>
      </c>
      <c r="AT171" s="138" t="s">
        <v>160</v>
      </c>
      <c r="AU171" s="138" t="s">
        <v>97</v>
      </c>
      <c r="AY171" s="16" t="s">
        <v>157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6" t="s">
        <v>81</v>
      </c>
      <c r="BK171" s="139">
        <f>ROUND(I171*H171,2)</f>
        <v>0</v>
      </c>
      <c r="BL171" s="16" t="s">
        <v>164</v>
      </c>
      <c r="BM171" s="138" t="s">
        <v>275</v>
      </c>
    </row>
    <row r="172" spans="2:65" s="1" customFormat="1" ht="16.5" customHeight="1">
      <c r="B172" s="31"/>
      <c r="C172" s="127" t="s">
        <v>276</v>
      </c>
      <c r="D172" s="127" t="s">
        <v>160</v>
      </c>
      <c r="E172" s="128" t="s">
        <v>277</v>
      </c>
      <c r="F172" s="129" t="s">
        <v>278</v>
      </c>
      <c r="G172" s="130" t="s">
        <v>88</v>
      </c>
      <c r="H172" s="131">
        <v>2.4</v>
      </c>
      <c r="I172" s="132"/>
      <c r="J172" s="133">
        <f>ROUND(I172*H172,2)</f>
        <v>0</v>
      </c>
      <c r="K172" s="129" t="s">
        <v>163</v>
      </c>
      <c r="L172" s="31"/>
      <c r="M172" s="134" t="s">
        <v>1</v>
      </c>
      <c r="N172" s="135" t="s">
        <v>41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164</v>
      </c>
      <c r="AT172" s="138" t="s">
        <v>160</v>
      </c>
      <c r="AU172" s="138" t="s">
        <v>97</v>
      </c>
      <c r="AY172" s="16" t="s">
        <v>157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81</v>
      </c>
      <c r="BK172" s="139">
        <f>ROUND(I172*H172,2)</f>
        <v>0</v>
      </c>
      <c r="BL172" s="16" t="s">
        <v>164</v>
      </c>
      <c r="BM172" s="138" t="s">
        <v>279</v>
      </c>
    </row>
    <row r="173" spans="2:65" s="12" customFormat="1" ht="11.25">
      <c r="B173" s="140"/>
      <c r="D173" s="141" t="s">
        <v>182</v>
      </c>
      <c r="E173" s="142" t="s">
        <v>1</v>
      </c>
      <c r="F173" s="143" t="s">
        <v>280</v>
      </c>
      <c r="H173" s="144">
        <v>2.4</v>
      </c>
      <c r="I173" s="145"/>
      <c r="L173" s="140"/>
      <c r="M173" s="146"/>
      <c r="T173" s="147"/>
      <c r="AT173" s="142" t="s">
        <v>182</v>
      </c>
      <c r="AU173" s="142" t="s">
        <v>97</v>
      </c>
      <c r="AV173" s="12" t="s">
        <v>86</v>
      </c>
      <c r="AW173" s="12" t="s">
        <v>32</v>
      </c>
      <c r="AX173" s="12" t="s">
        <v>81</v>
      </c>
      <c r="AY173" s="142" t="s">
        <v>157</v>
      </c>
    </row>
    <row r="174" spans="2:65" s="1" customFormat="1" ht="16.5" customHeight="1">
      <c r="B174" s="31"/>
      <c r="C174" s="127" t="s">
        <v>281</v>
      </c>
      <c r="D174" s="127" t="s">
        <v>160</v>
      </c>
      <c r="E174" s="128" t="s">
        <v>282</v>
      </c>
      <c r="F174" s="129" t="s">
        <v>283</v>
      </c>
      <c r="G174" s="130" t="s">
        <v>211</v>
      </c>
      <c r="H174" s="131">
        <v>0.13200000000000001</v>
      </c>
      <c r="I174" s="132"/>
      <c r="J174" s="133">
        <f>ROUND(I174*H174,2)</f>
        <v>0</v>
      </c>
      <c r="K174" s="129" t="s">
        <v>163</v>
      </c>
      <c r="L174" s="31"/>
      <c r="M174" s="134" t="s">
        <v>1</v>
      </c>
      <c r="N174" s="135" t="s">
        <v>41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164</v>
      </c>
      <c r="AT174" s="138" t="s">
        <v>160</v>
      </c>
      <c r="AU174" s="138" t="s">
        <v>97</v>
      </c>
      <c r="AY174" s="16" t="s">
        <v>157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6" t="s">
        <v>81</v>
      </c>
      <c r="BK174" s="139">
        <f>ROUND(I174*H174,2)</f>
        <v>0</v>
      </c>
      <c r="BL174" s="16" t="s">
        <v>164</v>
      </c>
      <c r="BM174" s="138" t="s">
        <v>284</v>
      </c>
    </row>
    <row r="175" spans="2:65" s="12" customFormat="1" ht="11.25">
      <c r="B175" s="140"/>
      <c r="D175" s="141" t="s">
        <v>182</v>
      </c>
      <c r="E175" s="142" t="s">
        <v>83</v>
      </c>
      <c r="F175" s="143" t="s">
        <v>285</v>
      </c>
      <c r="H175" s="144">
        <v>0.24</v>
      </c>
      <c r="I175" s="145"/>
      <c r="L175" s="140"/>
      <c r="M175" s="146"/>
      <c r="T175" s="147"/>
      <c r="AT175" s="142" t="s">
        <v>182</v>
      </c>
      <c r="AU175" s="142" t="s">
        <v>97</v>
      </c>
      <c r="AV175" s="12" t="s">
        <v>86</v>
      </c>
      <c r="AW175" s="12" t="s">
        <v>32</v>
      </c>
      <c r="AX175" s="12" t="s">
        <v>76</v>
      </c>
      <c r="AY175" s="142" t="s">
        <v>157</v>
      </c>
    </row>
    <row r="176" spans="2:65" s="12" customFormat="1" ht="11.25">
      <c r="B176" s="140"/>
      <c r="D176" s="141" t="s">
        <v>182</v>
      </c>
      <c r="E176" s="142" t="s">
        <v>1</v>
      </c>
      <c r="F176" s="143" t="s">
        <v>286</v>
      </c>
      <c r="H176" s="144">
        <v>0.13200000000000001</v>
      </c>
      <c r="I176" s="145"/>
      <c r="L176" s="140"/>
      <c r="M176" s="146"/>
      <c r="T176" s="147"/>
      <c r="AT176" s="142" t="s">
        <v>182</v>
      </c>
      <c r="AU176" s="142" t="s">
        <v>97</v>
      </c>
      <c r="AV176" s="12" t="s">
        <v>86</v>
      </c>
      <c r="AW176" s="12" t="s">
        <v>32</v>
      </c>
      <c r="AX176" s="12" t="s">
        <v>81</v>
      </c>
      <c r="AY176" s="142" t="s">
        <v>157</v>
      </c>
    </row>
    <row r="177" spans="2:65" s="1" customFormat="1" ht="16.5" customHeight="1">
      <c r="B177" s="31"/>
      <c r="C177" s="127" t="s">
        <v>287</v>
      </c>
      <c r="D177" s="127" t="s">
        <v>160</v>
      </c>
      <c r="E177" s="128" t="s">
        <v>288</v>
      </c>
      <c r="F177" s="129" t="s">
        <v>289</v>
      </c>
      <c r="G177" s="130" t="s">
        <v>88</v>
      </c>
      <c r="H177" s="131">
        <v>160</v>
      </c>
      <c r="I177" s="132"/>
      <c r="J177" s="133">
        <f>ROUND(I177*H177,2)</f>
        <v>0</v>
      </c>
      <c r="K177" s="129" t="s">
        <v>163</v>
      </c>
      <c r="L177" s="31"/>
      <c r="M177" s="134" t="s">
        <v>1</v>
      </c>
      <c r="N177" s="135" t="s">
        <v>41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164</v>
      </c>
      <c r="AT177" s="138" t="s">
        <v>160</v>
      </c>
      <c r="AU177" s="138" t="s">
        <v>97</v>
      </c>
      <c r="AY177" s="16" t="s">
        <v>157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6" t="s">
        <v>81</v>
      </c>
      <c r="BK177" s="139">
        <f>ROUND(I177*H177,2)</f>
        <v>0</v>
      </c>
      <c r="BL177" s="16" t="s">
        <v>164</v>
      </c>
      <c r="BM177" s="138" t="s">
        <v>290</v>
      </c>
    </row>
    <row r="178" spans="2:65" s="12" customFormat="1" ht="11.25">
      <c r="B178" s="140"/>
      <c r="D178" s="141" t="s">
        <v>182</v>
      </c>
      <c r="E178" s="142" t="s">
        <v>1</v>
      </c>
      <c r="F178" s="143" t="s">
        <v>291</v>
      </c>
      <c r="H178" s="144">
        <v>160</v>
      </c>
      <c r="I178" s="145"/>
      <c r="L178" s="140"/>
      <c r="M178" s="146"/>
      <c r="T178" s="147"/>
      <c r="AT178" s="142" t="s">
        <v>182</v>
      </c>
      <c r="AU178" s="142" t="s">
        <v>97</v>
      </c>
      <c r="AV178" s="12" t="s">
        <v>86</v>
      </c>
      <c r="AW178" s="12" t="s">
        <v>32</v>
      </c>
      <c r="AX178" s="12" t="s">
        <v>81</v>
      </c>
      <c r="AY178" s="142" t="s">
        <v>157</v>
      </c>
    </row>
    <row r="179" spans="2:65" s="1" customFormat="1" ht="21.75" customHeight="1">
      <c r="B179" s="31"/>
      <c r="C179" s="127" t="s">
        <v>292</v>
      </c>
      <c r="D179" s="127" t="s">
        <v>160</v>
      </c>
      <c r="E179" s="128" t="s">
        <v>293</v>
      </c>
      <c r="F179" s="129" t="s">
        <v>294</v>
      </c>
      <c r="G179" s="130" t="s">
        <v>84</v>
      </c>
      <c r="H179" s="131">
        <v>65</v>
      </c>
      <c r="I179" s="132"/>
      <c r="J179" s="133">
        <f>ROUND(I179*H179,2)</f>
        <v>0</v>
      </c>
      <c r="K179" s="129" t="s">
        <v>163</v>
      </c>
      <c r="L179" s="31"/>
      <c r="M179" s="134" t="s">
        <v>1</v>
      </c>
      <c r="N179" s="135" t="s">
        <v>41</v>
      </c>
      <c r="P179" s="136">
        <f>O179*H179</f>
        <v>0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AR179" s="138" t="s">
        <v>164</v>
      </c>
      <c r="AT179" s="138" t="s">
        <v>160</v>
      </c>
      <c r="AU179" s="138" t="s">
        <v>97</v>
      </c>
      <c r="AY179" s="16" t="s">
        <v>157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6" t="s">
        <v>81</v>
      </c>
      <c r="BK179" s="139">
        <f>ROUND(I179*H179,2)</f>
        <v>0</v>
      </c>
      <c r="BL179" s="16" t="s">
        <v>164</v>
      </c>
      <c r="BM179" s="138" t="s">
        <v>295</v>
      </c>
    </row>
    <row r="180" spans="2:65" s="12" customFormat="1" ht="11.25">
      <c r="B180" s="140"/>
      <c r="D180" s="141" t="s">
        <v>182</v>
      </c>
      <c r="E180" s="142" t="s">
        <v>1</v>
      </c>
      <c r="F180" s="143" t="s">
        <v>296</v>
      </c>
      <c r="H180" s="144">
        <v>65</v>
      </c>
      <c r="I180" s="145"/>
      <c r="L180" s="140"/>
      <c r="M180" s="146"/>
      <c r="T180" s="147"/>
      <c r="AT180" s="142" t="s">
        <v>182</v>
      </c>
      <c r="AU180" s="142" t="s">
        <v>97</v>
      </c>
      <c r="AV180" s="12" t="s">
        <v>86</v>
      </c>
      <c r="AW180" s="12" t="s">
        <v>32</v>
      </c>
      <c r="AX180" s="12" t="s">
        <v>81</v>
      </c>
      <c r="AY180" s="142" t="s">
        <v>157</v>
      </c>
    </row>
    <row r="181" spans="2:65" s="1" customFormat="1" ht="21.75" customHeight="1">
      <c r="B181" s="31"/>
      <c r="C181" s="127" t="s">
        <v>297</v>
      </c>
      <c r="D181" s="127" t="s">
        <v>160</v>
      </c>
      <c r="E181" s="128" t="s">
        <v>298</v>
      </c>
      <c r="F181" s="129" t="s">
        <v>299</v>
      </c>
      <c r="G181" s="130" t="s">
        <v>84</v>
      </c>
      <c r="H181" s="131">
        <v>65</v>
      </c>
      <c r="I181" s="132"/>
      <c r="J181" s="133">
        <f>ROUND(I181*H181,2)</f>
        <v>0</v>
      </c>
      <c r="K181" s="129" t="s">
        <v>163</v>
      </c>
      <c r="L181" s="31"/>
      <c r="M181" s="134" t="s">
        <v>1</v>
      </c>
      <c r="N181" s="135" t="s">
        <v>41</v>
      </c>
      <c r="P181" s="136">
        <f>O181*H181</f>
        <v>0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164</v>
      </c>
      <c r="AT181" s="138" t="s">
        <v>160</v>
      </c>
      <c r="AU181" s="138" t="s">
        <v>97</v>
      </c>
      <c r="AY181" s="16" t="s">
        <v>157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6" t="s">
        <v>81</v>
      </c>
      <c r="BK181" s="139">
        <f>ROUND(I181*H181,2)</f>
        <v>0</v>
      </c>
      <c r="BL181" s="16" t="s">
        <v>164</v>
      </c>
      <c r="BM181" s="138" t="s">
        <v>300</v>
      </c>
    </row>
    <row r="182" spans="2:65" s="1" customFormat="1" ht="21.75" customHeight="1">
      <c r="B182" s="31"/>
      <c r="C182" s="127" t="s">
        <v>301</v>
      </c>
      <c r="D182" s="127" t="s">
        <v>160</v>
      </c>
      <c r="E182" s="128" t="s">
        <v>302</v>
      </c>
      <c r="F182" s="129" t="s">
        <v>303</v>
      </c>
      <c r="G182" s="130" t="s">
        <v>88</v>
      </c>
      <c r="H182" s="131">
        <v>250</v>
      </c>
      <c r="I182" s="132"/>
      <c r="J182" s="133">
        <f>ROUND(I182*H182,2)</f>
        <v>0</v>
      </c>
      <c r="K182" s="129" t="s">
        <v>163</v>
      </c>
      <c r="L182" s="31"/>
      <c r="M182" s="134" t="s">
        <v>1</v>
      </c>
      <c r="N182" s="135" t="s">
        <v>41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164</v>
      </c>
      <c r="AT182" s="138" t="s">
        <v>160</v>
      </c>
      <c r="AU182" s="138" t="s">
        <v>97</v>
      </c>
      <c r="AY182" s="16" t="s">
        <v>157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6" t="s">
        <v>81</v>
      </c>
      <c r="BK182" s="139">
        <f>ROUND(I182*H182,2)</f>
        <v>0</v>
      </c>
      <c r="BL182" s="16" t="s">
        <v>164</v>
      </c>
      <c r="BM182" s="138" t="s">
        <v>304</v>
      </c>
    </row>
    <row r="183" spans="2:65" s="12" customFormat="1" ht="11.25">
      <c r="B183" s="140"/>
      <c r="D183" s="141" t="s">
        <v>182</v>
      </c>
      <c r="E183" s="142" t="s">
        <v>1</v>
      </c>
      <c r="F183" s="143" t="s">
        <v>305</v>
      </c>
      <c r="H183" s="144">
        <v>250</v>
      </c>
      <c r="I183" s="145"/>
      <c r="L183" s="140"/>
      <c r="M183" s="146"/>
      <c r="T183" s="147"/>
      <c r="AT183" s="142" t="s">
        <v>182</v>
      </c>
      <c r="AU183" s="142" t="s">
        <v>97</v>
      </c>
      <c r="AV183" s="12" t="s">
        <v>86</v>
      </c>
      <c r="AW183" s="12" t="s">
        <v>32</v>
      </c>
      <c r="AX183" s="12" t="s">
        <v>81</v>
      </c>
      <c r="AY183" s="142" t="s">
        <v>157</v>
      </c>
    </row>
    <row r="184" spans="2:65" s="1" customFormat="1" ht="16.5" customHeight="1">
      <c r="B184" s="31"/>
      <c r="C184" s="155" t="s">
        <v>306</v>
      </c>
      <c r="D184" s="155" t="s">
        <v>307</v>
      </c>
      <c r="E184" s="156" t="s">
        <v>308</v>
      </c>
      <c r="F184" s="157" t="s">
        <v>309</v>
      </c>
      <c r="G184" s="158" t="s">
        <v>211</v>
      </c>
      <c r="H184" s="159">
        <v>130</v>
      </c>
      <c r="I184" s="160"/>
      <c r="J184" s="161">
        <f>ROUND(I184*H184,2)</f>
        <v>0</v>
      </c>
      <c r="K184" s="157" t="s">
        <v>163</v>
      </c>
      <c r="L184" s="162"/>
      <c r="M184" s="163" t="s">
        <v>1</v>
      </c>
      <c r="N184" s="164" t="s">
        <v>41</v>
      </c>
      <c r="P184" s="136">
        <f>O184*H184</f>
        <v>0</v>
      </c>
      <c r="Q184" s="136">
        <v>1</v>
      </c>
      <c r="R184" s="136">
        <f>Q184*H184</f>
        <v>130</v>
      </c>
      <c r="S184" s="136">
        <v>0</v>
      </c>
      <c r="T184" s="137">
        <f>S184*H184</f>
        <v>0</v>
      </c>
      <c r="AR184" s="138" t="s">
        <v>189</v>
      </c>
      <c r="AT184" s="138" t="s">
        <v>307</v>
      </c>
      <c r="AU184" s="138" t="s">
        <v>97</v>
      </c>
      <c r="AY184" s="16" t="s">
        <v>157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81</v>
      </c>
      <c r="BK184" s="139">
        <f>ROUND(I184*H184,2)</f>
        <v>0</v>
      </c>
      <c r="BL184" s="16" t="s">
        <v>164</v>
      </c>
      <c r="BM184" s="138" t="s">
        <v>310</v>
      </c>
    </row>
    <row r="185" spans="2:65" s="12" customFormat="1" ht="11.25">
      <c r="B185" s="140"/>
      <c r="D185" s="141" t="s">
        <v>182</v>
      </c>
      <c r="E185" s="142" t="s">
        <v>1</v>
      </c>
      <c r="F185" s="143" t="s">
        <v>311</v>
      </c>
      <c r="H185" s="144">
        <v>130</v>
      </c>
      <c r="I185" s="145"/>
      <c r="L185" s="140"/>
      <c r="M185" s="146"/>
      <c r="T185" s="147"/>
      <c r="AT185" s="142" t="s">
        <v>182</v>
      </c>
      <c r="AU185" s="142" t="s">
        <v>97</v>
      </c>
      <c r="AV185" s="12" t="s">
        <v>86</v>
      </c>
      <c r="AW185" s="12" t="s">
        <v>32</v>
      </c>
      <c r="AX185" s="12" t="s">
        <v>81</v>
      </c>
      <c r="AY185" s="142" t="s">
        <v>157</v>
      </c>
    </row>
    <row r="186" spans="2:65" s="1" customFormat="1" ht="16.5" customHeight="1">
      <c r="B186" s="31"/>
      <c r="C186" s="127" t="s">
        <v>312</v>
      </c>
      <c r="D186" s="127" t="s">
        <v>160</v>
      </c>
      <c r="E186" s="128" t="s">
        <v>313</v>
      </c>
      <c r="F186" s="129" t="s">
        <v>314</v>
      </c>
      <c r="G186" s="130" t="s">
        <v>84</v>
      </c>
      <c r="H186" s="131">
        <v>4.5999999999999996</v>
      </c>
      <c r="I186" s="132"/>
      <c r="J186" s="133">
        <f>ROUND(I186*H186,2)</f>
        <v>0</v>
      </c>
      <c r="K186" s="129" t="s">
        <v>163</v>
      </c>
      <c r="L186" s="31"/>
      <c r="M186" s="134" t="s">
        <v>1</v>
      </c>
      <c r="N186" s="135" t="s">
        <v>41</v>
      </c>
      <c r="P186" s="136">
        <f>O186*H186</f>
        <v>0</v>
      </c>
      <c r="Q186" s="136">
        <v>0</v>
      </c>
      <c r="R186" s="136">
        <f>Q186*H186</f>
        <v>0</v>
      </c>
      <c r="S186" s="136">
        <v>0</v>
      </c>
      <c r="T186" s="137">
        <f>S186*H186</f>
        <v>0</v>
      </c>
      <c r="AR186" s="138" t="s">
        <v>164</v>
      </c>
      <c r="AT186" s="138" t="s">
        <v>160</v>
      </c>
      <c r="AU186" s="138" t="s">
        <v>97</v>
      </c>
      <c r="AY186" s="16" t="s">
        <v>157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6" t="s">
        <v>81</v>
      </c>
      <c r="BK186" s="139">
        <f>ROUND(I186*H186,2)</f>
        <v>0</v>
      </c>
      <c r="BL186" s="16" t="s">
        <v>164</v>
      </c>
      <c r="BM186" s="138" t="s">
        <v>315</v>
      </c>
    </row>
    <row r="187" spans="2:65" s="11" customFormat="1" ht="20.85" customHeight="1">
      <c r="B187" s="115"/>
      <c r="D187" s="116" t="s">
        <v>75</v>
      </c>
      <c r="E187" s="125" t="s">
        <v>316</v>
      </c>
      <c r="F187" s="125" t="s">
        <v>317</v>
      </c>
      <c r="I187" s="118"/>
      <c r="J187" s="126">
        <f>BK187</f>
        <v>0</v>
      </c>
      <c r="L187" s="115"/>
      <c r="M187" s="120"/>
      <c r="P187" s="121">
        <f>SUM(P188:P206)</f>
        <v>0</v>
      </c>
      <c r="R187" s="121">
        <f>SUM(R188:R206)</f>
        <v>120.7487084</v>
      </c>
      <c r="T187" s="122">
        <f>SUM(T188:T206)</f>
        <v>0</v>
      </c>
      <c r="AR187" s="116" t="s">
        <v>81</v>
      </c>
      <c r="AT187" s="123" t="s">
        <v>75</v>
      </c>
      <c r="AU187" s="123" t="s">
        <v>86</v>
      </c>
      <c r="AY187" s="116" t="s">
        <v>157</v>
      </c>
      <c r="BK187" s="124">
        <f>SUM(BK188:BK206)</f>
        <v>0</v>
      </c>
    </row>
    <row r="188" spans="2:65" s="1" customFormat="1" ht="16.5" customHeight="1">
      <c r="B188" s="31"/>
      <c r="C188" s="127" t="s">
        <v>318</v>
      </c>
      <c r="D188" s="127" t="s">
        <v>160</v>
      </c>
      <c r="E188" s="128" t="s">
        <v>319</v>
      </c>
      <c r="F188" s="129" t="s">
        <v>320</v>
      </c>
      <c r="G188" s="130" t="s">
        <v>88</v>
      </c>
      <c r="H188" s="131">
        <v>3.6</v>
      </c>
      <c r="I188" s="132"/>
      <c r="J188" s="133">
        <f>ROUND(I188*H188,2)</f>
        <v>0</v>
      </c>
      <c r="K188" s="129" t="s">
        <v>163</v>
      </c>
      <c r="L188" s="31"/>
      <c r="M188" s="134" t="s">
        <v>1</v>
      </c>
      <c r="N188" s="135" t="s">
        <v>41</v>
      </c>
      <c r="P188" s="136">
        <f>O188*H188</f>
        <v>0</v>
      </c>
      <c r="Q188" s="136">
        <v>2.6900000000000001E-3</v>
      </c>
      <c r="R188" s="136">
        <f>Q188*H188</f>
        <v>9.6839999999999999E-3</v>
      </c>
      <c r="S188" s="136">
        <v>0</v>
      </c>
      <c r="T188" s="137">
        <f>S188*H188</f>
        <v>0</v>
      </c>
      <c r="AR188" s="138" t="s">
        <v>164</v>
      </c>
      <c r="AT188" s="138" t="s">
        <v>160</v>
      </c>
      <c r="AU188" s="138" t="s">
        <v>97</v>
      </c>
      <c r="AY188" s="16" t="s">
        <v>157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6" t="s">
        <v>81</v>
      </c>
      <c r="BK188" s="139">
        <f>ROUND(I188*H188,2)</f>
        <v>0</v>
      </c>
      <c r="BL188" s="16" t="s">
        <v>164</v>
      </c>
      <c r="BM188" s="138" t="s">
        <v>321</v>
      </c>
    </row>
    <row r="189" spans="2:65" s="12" customFormat="1" ht="11.25">
      <c r="B189" s="140"/>
      <c r="D189" s="141" t="s">
        <v>182</v>
      </c>
      <c r="E189" s="142" t="s">
        <v>1</v>
      </c>
      <c r="F189" s="143" t="s">
        <v>322</v>
      </c>
      <c r="H189" s="144">
        <v>3.6</v>
      </c>
      <c r="I189" s="145"/>
      <c r="L189" s="140"/>
      <c r="M189" s="146"/>
      <c r="T189" s="147"/>
      <c r="AT189" s="142" t="s">
        <v>182</v>
      </c>
      <c r="AU189" s="142" t="s">
        <v>97</v>
      </c>
      <c r="AV189" s="12" t="s">
        <v>86</v>
      </c>
      <c r="AW189" s="12" t="s">
        <v>32</v>
      </c>
      <c r="AX189" s="12" t="s">
        <v>81</v>
      </c>
      <c r="AY189" s="142" t="s">
        <v>157</v>
      </c>
    </row>
    <row r="190" spans="2:65" s="1" customFormat="1" ht="16.5" customHeight="1">
      <c r="B190" s="31"/>
      <c r="C190" s="127" t="s">
        <v>323</v>
      </c>
      <c r="D190" s="127" t="s">
        <v>160</v>
      </c>
      <c r="E190" s="128" t="s">
        <v>324</v>
      </c>
      <c r="F190" s="129" t="s">
        <v>325</v>
      </c>
      <c r="G190" s="130" t="s">
        <v>88</v>
      </c>
      <c r="H190" s="131">
        <v>3.6</v>
      </c>
      <c r="I190" s="132"/>
      <c r="J190" s="133">
        <f>ROUND(I190*H190,2)</f>
        <v>0</v>
      </c>
      <c r="K190" s="129" t="s">
        <v>163</v>
      </c>
      <c r="L190" s="31"/>
      <c r="M190" s="134" t="s">
        <v>1</v>
      </c>
      <c r="N190" s="135" t="s">
        <v>41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164</v>
      </c>
      <c r="AT190" s="138" t="s">
        <v>160</v>
      </c>
      <c r="AU190" s="138" t="s">
        <v>97</v>
      </c>
      <c r="AY190" s="16" t="s">
        <v>157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6" t="s">
        <v>81</v>
      </c>
      <c r="BK190" s="139">
        <f>ROUND(I190*H190,2)</f>
        <v>0</v>
      </c>
      <c r="BL190" s="16" t="s">
        <v>164</v>
      </c>
      <c r="BM190" s="138" t="s">
        <v>326</v>
      </c>
    </row>
    <row r="191" spans="2:65" s="1" customFormat="1" ht="16.5" customHeight="1">
      <c r="B191" s="31"/>
      <c r="C191" s="127" t="s">
        <v>327</v>
      </c>
      <c r="D191" s="127" t="s">
        <v>160</v>
      </c>
      <c r="E191" s="128" t="s">
        <v>328</v>
      </c>
      <c r="F191" s="129" t="s">
        <v>329</v>
      </c>
      <c r="G191" s="130" t="s">
        <v>84</v>
      </c>
      <c r="H191" s="131">
        <v>0.72</v>
      </c>
      <c r="I191" s="132"/>
      <c r="J191" s="133">
        <f>ROUND(I191*H191,2)</f>
        <v>0</v>
      </c>
      <c r="K191" s="129" t="s">
        <v>163</v>
      </c>
      <c r="L191" s="31"/>
      <c r="M191" s="134" t="s">
        <v>1</v>
      </c>
      <c r="N191" s="135" t="s">
        <v>41</v>
      </c>
      <c r="P191" s="136">
        <f>O191*H191</f>
        <v>0</v>
      </c>
      <c r="Q191" s="136">
        <v>2.3010199999999998</v>
      </c>
      <c r="R191" s="136">
        <f>Q191*H191</f>
        <v>1.6567343999999997</v>
      </c>
      <c r="S191" s="136">
        <v>0</v>
      </c>
      <c r="T191" s="137">
        <f>S191*H191</f>
        <v>0</v>
      </c>
      <c r="AR191" s="138" t="s">
        <v>164</v>
      </c>
      <c r="AT191" s="138" t="s">
        <v>160</v>
      </c>
      <c r="AU191" s="138" t="s">
        <v>97</v>
      </c>
      <c r="AY191" s="16" t="s">
        <v>157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6" t="s">
        <v>81</v>
      </c>
      <c r="BK191" s="139">
        <f>ROUND(I191*H191,2)</f>
        <v>0</v>
      </c>
      <c r="BL191" s="16" t="s">
        <v>164</v>
      </c>
      <c r="BM191" s="138" t="s">
        <v>330</v>
      </c>
    </row>
    <row r="192" spans="2:65" s="12" customFormat="1" ht="11.25">
      <c r="B192" s="140"/>
      <c r="D192" s="141" t="s">
        <v>182</v>
      </c>
      <c r="E192" s="142" t="s">
        <v>1</v>
      </c>
      <c r="F192" s="143" t="s">
        <v>331</v>
      </c>
      <c r="H192" s="144">
        <v>0.72</v>
      </c>
      <c r="I192" s="145"/>
      <c r="L192" s="140"/>
      <c r="M192" s="146"/>
      <c r="T192" s="147"/>
      <c r="AT192" s="142" t="s">
        <v>182</v>
      </c>
      <c r="AU192" s="142" t="s">
        <v>97</v>
      </c>
      <c r="AV192" s="12" t="s">
        <v>86</v>
      </c>
      <c r="AW192" s="12" t="s">
        <v>32</v>
      </c>
      <c r="AX192" s="12" t="s">
        <v>81</v>
      </c>
      <c r="AY192" s="142" t="s">
        <v>157</v>
      </c>
    </row>
    <row r="193" spans="2:65" s="1" customFormat="1" ht="16.5" customHeight="1">
      <c r="B193" s="31"/>
      <c r="C193" s="127" t="s">
        <v>332</v>
      </c>
      <c r="D193" s="127" t="s">
        <v>160</v>
      </c>
      <c r="E193" s="128" t="s">
        <v>333</v>
      </c>
      <c r="F193" s="129" t="s">
        <v>334</v>
      </c>
      <c r="G193" s="130" t="s">
        <v>88</v>
      </c>
      <c r="H193" s="131">
        <v>5</v>
      </c>
      <c r="I193" s="132"/>
      <c r="J193" s="133">
        <f>ROUND(I193*H193,2)</f>
        <v>0</v>
      </c>
      <c r="K193" s="129" t="s">
        <v>163</v>
      </c>
      <c r="L193" s="31"/>
      <c r="M193" s="134" t="s">
        <v>1</v>
      </c>
      <c r="N193" s="135" t="s">
        <v>41</v>
      </c>
      <c r="P193" s="136">
        <f>O193*H193</f>
        <v>0</v>
      </c>
      <c r="Q193" s="136">
        <v>0.69</v>
      </c>
      <c r="R193" s="136">
        <f>Q193*H193</f>
        <v>3.4499999999999997</v>
      </c>
      <c r="S193" s="136">
        <v>0</v>
      </c>
      <c r="T193" s="137">
        <f>S193*H193</f>
        <v>0</v>
      </c>
      <c r="AR193" s="138" t="s">
        <v>164</v>
      </c>
      <c r="AT193" s="138" t="s">
        <v>160</v>
      </c>
      <c r="AU193" s="138" t="s">
        <v>97</v>
      </c>
      <c r="AY193" s="16" t="s">
        <v>157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6" t="s">
        <v>81</v>
      </c>
      <c r="BK193" s="139">
        <f>ROUND(I193*H193,2)</f>
        <v>0</v>
      </c>
      <c r="BL193" s="16" t="s">
        <v>164</v>
      </c>
      <c r="BM193" s="138" t="s">
        <v>335</v>
      </c>
    </row>
    <row r="194" spans="2:65" s="12" customFormat="1" ht="11.25">
      <c r="B194" s="140"/>
      <c r="D194" s="141" t="s">
        <v>182</v>
      </c>
      <c r="E194" s="142" t="s">
        <v>1</v>
      </c>
      <c r="F194" s="143" t="s">
        <v>118</v>
      </c>
      <c r="H194" s="144">
        <v>5</v>
      </c>
      <c r="I194" s="145"/>
      <c r="L194" s="140"/>
      <c r="M194" s="146"/>
      <c r="T194" s="147"/>
      <c r="AT194" s="142" t="s">
        <v>182</v>
      </c>
      <c r="AU194" s="142" t="s">
        <v>97</v>
      </c>
      <c r="AV194" s="12" t="s">
        <v>86</v>
      </c>
      <c r="AW194" s="12" t="s">
        <v>32</v>
      </c>
      <c r="AX194" s="12" t="s">
        <v>81</v>
      </c>
      <c r="AY194" s="142" t="s">
        <v>157</v>
      </c>
    </row>
    <row r="195" spans="2:65" s="1" customFormat="1" ht="16.5" customHeight="1">
      <c r="B195" s="31"/>
      <c r="C195" s="127" t="s">
        <v>336</v>
      </c>
      <c r="D195" s="127" t="s">
        <v>160</v>
      </c>
      <c r="E195" s="128" t="s">
        <v>337</v>
      </c>
      <c r="F195" s="129" t="s">
        <v>338</v>
      </c>
      <c r="G195" s="130" t="s">
        <v>88</v>
      </c>
      <c r="H195" s="131">
        <v>5</v>
      </c>
      <c r="I195" s="132"/>
      <c r="J195" s="133">
        <f>ROUND(I195*H195,2)</f>
        <v>0</v>
      </c>
      <c r="K195" s="129" t="s">
        <v>163</v>
      </c>
      <c r="L195" s="31"/>
      <c r="M195" s="134" t="s">
        <v>1</v>
      </c>
      <c r="N195" s="135" t="s">
        <v>41</v>
      </c>
      <c r="P195" s="136">
        <f>O195*H195</f>
        <v>0</v>
      </c>
      <c r="Q195" s="136">
        <v>0.34499999999999997</v>
      </c>
      <c r="R195" s="136">
        <f>Q195*H195</f>
        <v>1.7249999999999999</v>
      </c>
      <c r="S195" s="136">
        <v>0</v>
      </c>
      <c r="T195" s="137">
        <f>S195*H195</f>
        <v>0</v>
      </c>
      <c r="AR195" s="138" t="s">
        <v>164</v>
      </c>
      <c r="AT195" s="138" t="s">
        <v>160</v>
      </c>
      <c r="AU195" s="138" t="s">
        <v>97</v>
      </c>
      <c r="AY195" s="16" t="s">
        <v>157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81</v>
      </c>
      <c r="BK195" s="139">
        <f>ROUND(I195*H195,2)</f>
        <v>0</v>
      </c>
      <c r="BL195" s="16" t="s">
        <v>164</v>
      </c>
      <c r="BM195" s="138" t="s">
        <v>339</v>
      </c>
    </row>
    <row r="196" spans="2:65" s="1" customFormat="1" ht="24.2" customHeight="1">
      <c r="B196" s="31"/>
      <c r="C196" s="127" t="s">
        <v>340</v>
      </c>
      <c r="D196" s="127" t="s">
        <v>160</v>
      </c>
      <c r="E196" s="128" t="s">
        <v>341</v>
      </c>
      <c r="F196" s="129" t="s">
        <v>342</v>
      </c>
      <c r="G196" s="130" t="s">
        <v>204</v>
      </c>
      <c r="H196" s="131">
        <v>18</v>
      </c>
      <c r="I196" s="132"/>
      <c r="J196" s="133">
        <f>ROUND(I196*H196,2)</f>
        <v>0</v>
      </c>
      <c r="K196" s="129" t="s">
        <v>196</v>
      </c>
      <c r="L196" s="31"/>
      <c r="M196" s="134" t="s">
        <v>1</v>
      </c>
      <c r="N196" s="135" t="s">
        <v>41</v>
      </c>
      <c r="P196" s="136">
        <f>O196*H196</f>
        <v>0</v>
      </c>
      <c r="Q196" s="136">
        <v>0.39895000000000003</v>
      </c>
      <c r="R196" s="136">
        <f>Q196*H196</f>
        <v>7.1811000000000007</v>
      </c>
      <c r="S196" s="136">
        <v>0</v>
      </c>
      <c r="T196" s="137">
        <f>S196*H196</f>
        <v>0</v>
      </c>
      <c r="AR196" s="138" t="s">
        <v>164</v>
      </c>
      <c r="AT196" s="138" t="s">
        <v>160</v>
      </c>
      <c r="AU196" s="138" t="s">
        <v>97</v>
      </c>
      <c r="AY196" s="16" t="s">
        <v>157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6" t="s">
        <v>81</v>
      </c>
      <c r="BK196" s="139">
        <f>ROUND(I196*H196,2)</f>
        <v>0</v>
      </c>
      <c r="BL196" s="16" t="s">
        <v>164</v>
      </c>
      <c r="BM196" s="138" t="s">
        <v>343</v>
      </c>
    </row>
    <row r="197" spans="2:65" s="12" customFormat="1" ht="11.25">
      <c r="B197" s="140"/>
      <c r="D197" s="141" t="s">
        <v>182</v>
      </c>
      <c r="E197" s="142" t="s">
        <v>1</v>
      </c>
      <c r="F197" s="143" t="s">
        <v>344</v>
      </c>
      <c r="H197" s="144">
        <v>18</v>
      </c>
      <c r="I197" s="145"/>
      <c r="L197" s="140"/>
      <c r="M197" s="146"/>
      <c r="T197" s="147"/>
      <c r="AT197" s="142" t="s">
        <v>182</v>
      </c>
      <c r="AU197" s="142" t="s">
        <v>97</v>
      </c>
      <c r="AV197" s="12" t="s">
        <v>86</v>
      </c>
      <c r="AW197" s="12" t="s">
        <v>32</v>
      </c>
      <c r="AX197" s="12" t="s">
        <v>81</v>
      </c>
      <c r="AY197" s="142" t="s">
        <v>157</v>
      </c>
    </row>
    <row r="198" spans="2:65" s="1" customFormat="1" ht="16.5" customHeight="1">
      <c r="B198" s="31"/>
      <c r="C198" s="127" t="s">
        <v>345</v>
      </c>
      <c r="D198" s="127" t="s">
        <v>160</v>
      </c>
      <c r="E198" s="128" t="s">
        <v>346</v>
      </c>
      <c r="F198" s="129" t="s">
        <v>347</v>
      </c>
      <c r="G198" s="130" t="s">
        <v>204</v>
      </c>
      <c r="H198" s="131">
        <v>90</v>
      </c>
      <c r="I198" s="132"/>
      <c r="J198" s="133">
        <f>ROUND(I198*H198,2)</f>
        <v>0</v>
      </c>
      <c r="K198" s="129" t="s">
        <v>163</v>
      </c>
      <c r="L198" s="31"/>
      <c r="M198" s="134" t="s">
        <v>1</v>
      </c>
      <c r="N198" s="135" t="s">
        <v>41</v>
      </c>
      <c r="P198" s="136">
        <f>O198*H198</f>
        <v>0</v>
      </c>
      <c r="Q198" s="136">
        <v>8.9779999999999999E-2</v>
      </c>
      <c r="R198" s="136">
        <f>Q198*H198</f>
        <v>8.0801999999999996</v>
      </c>
      <c r="S198" s="136">
        <v>0</v>
      </c>
      <c r="T198" s="137">
        <f>S198*H198</f>
        <v>0</v>
      </c>
      <c r="AR198" s="138" t="s">
        <v>164</v>
      </c>
      <c r="AT198" s="138" t="s">
        <v>160</v>
      </c>
      <c r="AU198" s="138" t="s">
        <v>97</v>
      </c>
      <c r="AY198" s="16" t="s">
        <v>157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6" t="s">
        <v>81</v>
      </c>
      <c r="BK198" s="139">
        <f>ROUND(I198*H198,2)</f>
        <v>0</v>
      </c>
      <c r="BL198" s="16" t="s">
        <v>164</v>
      </c>
      <c r="BM198" s="138" t="s">
        <v>348</v>
      </c>
    </row>
    <row r="199" spans="2:65" s="12" customFormat="1" ht="11.25">
      <c r="B199" s="140"/>
      <c r="D199" s="141" t="s">
        <v>182</v>
      </c>
      <c r="E199" s="142" t="s">
        <v>1</v>
      </c>
      <c r="F199" s="143" t="s">
        <v>349</v>
      </c>
      <c r="H199" s="144">
        <v>90</v>
      </c>
      <c r="I199" s="145"/>
      <c r="L199" s="140"/>
      <c r="M199" s="146"/>
      <c r="T199" s="147"/>
      <c r="AT199" s="142" t="s">
        <v>182</v>
      </c>
      <c r="AU199" s="142" t="s">
        <v>97</v>
      </c>
      <c r="AV199" s="12" t="s">
        <v>86</v>
      </c>
      <c r="AW199" s="12" t="s">
        <v>32</v>
      </c>
      <c r="AX199" s="12" t="s">
        <v>81</v>
      </c>
      <c r="AY199" s="142" t="s">
        <v>157</v>
      </c>
    </row>
    <row r="200" spans="2:65" s="1" customFormat="1" ht="16.5" customHeight="1">
      <c r="B200" s="31"/>
      <c r="C200" s="155" t="s">
        <v>350</v>
      </c>
      <c r="D200" s="155" t="s">
        <v>307</v>
      </c>
      <c r="E200" s="156" t="s">
        <v>351</v>
      </c>
      <c r="F200" s="157" t="s">
        <v>352</v>
      </c>
      <c r="G200" s="158" t="s">
        <v>88</v>
      </c>
      <c r="H200" s="159">
        <v>1.17</v>
      </c>
      <c r="I200" s="160"/>
      <c r="J200" s="161">
        <f>ROUND(I200*H200,2)</f>
        <v>0</v>
      </c>
      <c r="K200" s="157" t="s">
        <v>163</v>
      </c>
      <c r="L200" s="162"/>
      <c r="M200" s="163" t="s">
        <v>1</v>
      </c>
      <c r="N200" s="164" t="s">
        <v>41</v>
      </c>
      <c r="P200" s="136">
        <f>O200*H200</f>
        <v>0</v>
      </c>
      <c r="Q200" s="136">
        <v>0.222</v>
      </c>
      <c r="R200" s="136">
        <f>Q200*H200</f>
        <v>0.25973999999999997</v>
      </c>
      <c r="S200" s="136">
        <v>0</v>
      </c>
      <c r="T200" s="137">
        <f>S200*H200</f>
        <v>0</v>
      </c>
      <c r="AR200" s="138" t="s">
        <v>189</v>
      </c>
      <c r="AT200" s="138" t="s">
        <v>307</v>
      </c>
      <c r="AU200" s="138" t="s">
        <v>97</v>
      </c>
      <c r="AY200" s="16" t="s">
        <v>157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6" t="s">
        <v>81</v>
      </c>
      <c r="BK200" s="139">
        <f>ROUND(I200*H200,2)</f>
        <v>0</v>
      </c>
      <c r="BL200" s="16" t="s">
        <v>164</v>
      </c>
      <c r="BM200" s="138" t="s">
        <v>353</v>
      </c>
    </row>
    <row r="201" spans="2:65" s="12" customFormat="1" ht="11.25">
      <c r="B201" s="140"/>
      <c r="D201" s="141" t="s">
        <v>182</v>
      </c>
      <c r="F201" s="143" t="s">
        <v>354</v>
      </c>
      <c r="H201" s="144">
        <v>1.17</v>
      </c>
      <c r="I201" s="145"/>
      <c r="L201" s="140"/>
      <c r="M201" s="146"/>
      <c r="T201" s="147"/>
      <c r="AT201" s="142" t="s">
        <v>182</v>
      </c>
      <c r="AU201" s="142" t="s">
        <v>97</v>
      </c>
      <c r="AV201" s="12" t="s">
        <v>86</v>
      </c>
      <c r="AW201" s="12" t="s">
        <v>4</v>
      </c>
      <c r="AX201" s="12" t="s">
        <v>81</v>
      </c>
      <c r="AY201" s="142" t="s">
        <v>157</v>
      </c>
    </row>
    <row r="202" spans="2:65" s="1" customFormat="1" ht="21.75" customHeight="1">
      <c r="B202" s="31"/>
      <c r="C202" s="127" t="s">
        <v>355</v>
      </c>
      <c r="D202" s="127" t="s">
        <v>160</v>
      </c>
      <c r="E202" s="128" t="s">
        <v>356</v>
      </c>
      <c r="F202" s="129" t="s">
        <v>357</v>
      </c>
      <c r="G202" s="130" t="s">
        <v>88</v>
      </c>
      <c r="H202" s="131">
        <v>155</v>
      </c>
      <c r="I202" s="132"/>
      <c r="J202" s="133">
        <f>ROUND(I202*H202,2)</f>
        <v>0</v>
      </c>
      <c r="K202" s="129" t="s">
        <v>163</v>
      </c>
      <c r="L202" s="31"/>
      <c r="M202" s="134" t="s">
        <v>1</v>
      </c>
      <c r="N202" s="135" t="s">
        <v>41</v>
      </c>
      <c r="P202" s="136">
        <f>O202*H202</f>
        <v>0</v>
      </c>
      <c r="Q202" s="136">
        <v>0.15175</v>
      </c>
      <c r="R202" s="136">
        <f>Q202*H202</f>
        <v>23.521249999999998</v>
      </c>
      <c r="S202" s="136">
        <v>0</v>
      </c>
      <c r="T202" s="137">
        <f>S202*H202</f>
        <v>0</v>
      </c>
      <c r="AR202" s="138" t="s">
        <v>164</v>
      </c>
      <c r="AT202" s="138" t="s">
        <v>160</v>
      </c>
      <c r="AU202" s="138" t="s">
        <v>97</v>
      </c>
      <c r="AY202" s="16" t="s">
        <v>157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6" t="s">
        <v>81</v>
      </c>
      <c r="BK202" s="139">
        <f>ROUND(I202*H202,2)</f>
        <v>0</v>
      </c>
      <c r="BL202" s="16" t="s">
        <v>164</v>
      </c>
      <c r="BM202" s="138" t="s">
        <v>358</v>
      </c>
    </row>
    <row r="203" spans="2:65" s="12" customFormat="1" ht="11.25">
      <c r="B203" s="140"/>
      <c r="D203" s="141" t="s">
        <v>182</v>
      </c>
      <c r="E203" s="142" t="s">
        <v>1</v>
      </c>
      <c r="F203" s="143" t="s">
        <v>98</v>
      </c>
      <c r="H203" s="144">
        <v>155</v>
      </c>
      <c r="I203" s="145"/>
      <c r="L203" s="140"/>
      <c r="M203" s="146"/>
      <c r="T203" s="147"/>
      <c r="AT203" s="142" t="s">
        <v>182</v>
      </c>
      <c r="AU203" s="142" t="s">
        <v>97</v>
      </c>
      <c r="AV203" s="12" t="s">
        <v>86</v>
      </c>
      <c r="AW203" s="12" t="s">
        <v>32</v>
      </c>
      <c r="AX203" s="12" t="s">
        <v>81</v>
      </c>
      <c r="AY203" s="142" t="s">
        <v>157</v>
      </c>
    </row>
    <row r="204" spans="2:65" s="1" customFormat="1" ht="16.5" customHeight="1">
      <c r="B204" s="31"/>
      <c r="C204" s="127" t="s">
        <v>359</v>
      </c>
      <c r="D204" s="127" t="s">
        <v>160</v>
      </c>
      <c r="E204" s="128" t="s">
        <v>360</v>
      </c>
      <c r="F204" s="129" t="s">
        <v>361</v>
      </c>
      <c r="G204" s="130" t="s">
        <v>88</v>
      </c>
      <c r="H204" s="131">
        <v>155</v>
      </c>
      <c r="I204" s="132"/>
      <c r="J204" s="133">
        <f>ROUND(I204*H204,2)</f>
        <v>0</v>
      </c>
      <c r="K204" s="129" t="s">
        <v>163</v>
      </c>
      <c r="L204" s="31"/>
      <c r="M204" s="134" t="s">
        <v>1</v>
      </c>
      <c r="N204" s="135" t="s">
        <v>41</v>
      </c>
      <c r="P204" s="136">
        <f>O204*H204</f>
        <v>0</v>
      </c>
      <c r="Q204" s="136">
        <v>0.13800000000000001</v>
      </c>
      <c r="R204" s="136">
        <f>Q204*H204</f>
        <v>21.39</v>
      </c>
      <c r="S204" s="136">
        <v>0</v>
      </c>
      <c r="T204" s="137">
        <f>S204*H204</f>
        <v>0</v>
      </c>
      <c r="AR204" s="138" t="s">
        <v>164</v>
      </c>
      <c r="AT204" s="138" t="s">
        <v>160</v>
      </c>
      <c r="AU204" s="138" t="s">
        <v>97</v>
      </c>
      <c r="AY204" s="16" t="s">
        <v>157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6" t="s">
        <v>81</v>
      </c>
      <c r="BK204" s="139">
        <f>ROUND(I204*H204,2)</f>
        <v>0</v>
      </c>
      <c r="BL204" s="16" t="s">
        <v>164</v>
      </c>
      <c r="BM204" s="138" t="s">
        <v>362</v>
      </c>
    </row>
    <row r="205" spans="2:65" s="1" customFormat="1" ht="16.5" customHeight="1">
      <c r="B205" s="31"/>
      <c r="C205" s="127" t="s">
        <v>363</v>
      </c>
      <c r="D205" s="127" t="s">
        <v>160</v>
      </c>
      <c r="E205" s="128" t="s">
        <v>364</v>
      </c>
      <c r="F205" s="129" t="s">
        <v>365</v>
      </c>
      <c r="G205" s="130" t="s">
        <v>88</v>
      </c>
      <c r="H205" s="131">
        <v>155</v>
      </c>
      <c r="I205" s="132"/>
      <c r="J205" s="133">
        <f>ROUND(I205*H205,2)</f>
        <v>0</v>
      </c>
      <c r="K205" s="129" t="s">
        <v>163</v>
      </c>
      <c r="L205" s="31"/>
      <c r="M205" s="134" t="s">
        <v>1</v>
      </c>
      <c r="N205" s="135" t="s">
        <v>41</v>
      </c>
      <c r="P205" s="136">
        <f>O205*H205</f>
        <v>0</v>
      </c>
      <c r="Q205" s="136">
        <v>0.161</v>
      </c>
      <c r="R205" s="136">
        <f>Q205*H205</f>
        <v>24.955000000000002</v>
      </c>
      <c r="S205" s="136">
        <v>0</v>
      </c>
      <c r="T205" s="137">
        <f>S205*H205</f>
        <v>0</v>
      </c>
      <c r="AR205" s="138" t="s">
        <v>164</v>
      </c>
      <c r="AT205" s="138" t="s">
        <v>160</v>
      </c>
      <c r="AU205" s="138" t="s">
        <v>97</v>
      </c>
      <c r="AY205" s="16" t="s">
        <v>157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6" t="s">
        <v>81</v>
      </c>
      <c r="BK205" s="139">
        <f>ROUND(I205*H205,2)</f>
        <v>0</v>
      </c>
      <c r="BL205" s="16" t="s">
        <v>164</v>
      </c>
      <c r="BM205" s="138" t="s">
        <v>366</v>
      </c>
    </row>
    <row r="206" spans="2:65" s="1" customFormat="1" ht="16.5" customHeight="1">
      <c r="B206" s="31"/>
      <c r="C206" s="127" t="s">
        <v>367</v>
      </c>
      <c r="D206" s="127" t="s">
        <v>160</v>
      </c>
      <c r="E206" s="128" t="s">
        <v>368</v>
      </c>
      <c r="F206" s="129" t="s">
        <v>369</v>
      </c>
      <c r="G206" s="130" t="s">
        <v>88</v>
      </c>
      <c r="H206" s="131">
        <v>155</v>
      </c>
      <c r="I206" s="132"/>
      <c r="J206" s="133">
        <f>ROUND(I206*H206,2)</f>
        <v>0</v>
      </c>
      <c r="K206" s="129" t="s">
        <v>163</v>
      </c>
      <c r="L206" s="31"/>
      <c r="M206" s="134" t="s">
        <v>1</v>
      </c>
      <c r="N206" s="135" t="s">
        <v>41</v>
      </c>
      <c r="P206" s="136">
        <f>O206*H206</f>
        <v>0</v>
      </c>
      <c r="Q206" s="136">
        <v>0.184</v>
      </c>
      <c r="R206" s="136">
        <f>Q206*H206</f>
        <v>28.52</v>
      </c>
      <c r="S206" s="136">
        <v>0</v>
      </c>
      <c r="T206" s="137">
        <f>S206*H206</f>
        <v>0</v>
      </c>
      <c r="AR206" s="138" t="s">
        <v>164</v>
      </c>
      <c r="AT206" s="138" t="s">
        <v>160</v>
      </c>
      <c r="AU206" s="138" t="s">
        <v>97</v>
      </c>
      <c r="AY206" s="16" t="s">
        <v>157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6" t="s">
        <v>81</v>
      </c>
      <c r="BK206" s="139">
        <f>ROUND(I206*H206,2)</f>
        <v>0</v>
      </c>
      <c r="BL206" s="16" t="s">
        <v>164</v>
      </c>
      <c r="BM206" s="138" t="s">
        <v>370</v>
      </c>
    </row>
    <row r="207" spans="2:65" s="11" customFormat="1" ht="20.85" customHeight="1">
      <c r="B207" s="115"/>
      <c r="D207" s="116" t="s">
        <v>75</v>
      </c>
      <c r="E207" s="125" t="s">
        <v>371</v>
      </c>
      <c r="F207" s="125" t="s">
        <v>372</v>
      </c>
      <c r="I207" s="118"/>
      <c r="J207" s="126">
        <f>BK207</f>
        <v>0</v>
      </c>
      <c r="L207" s="115"/>
      <c r="M207" s="120"/>
      <c r="P207" s="121">
        <f>SUM(P208:P210)</f>
        <v>0</v>
      </c>
      <c r="R207" s="121">
        <f>SUM(R208:R210)</f>
        <v>0</v>
      </c>
      <c r="T207" s="122">
        <f>SUM(T208:T210)</f>
        <v>0</v>
      </c>
      <c r="AR207" s="116" t="s">
        <v>81</v>
      </c>
      <c r="AT207" s="123" t="s">
        <v>75</v>
      </c>
      <c r="AU207" s="123" t="s">
        <v>86</v>
      </c>
      <c r="AY207" s="116" t="s">
        <v>157</v>
      </c>
      <c r="BK207" s="124">
        <f>SUM(BK208:BK210)</f>
        <v>0</v>
      </c>
    </row>
    <row r="208" spans="2:65" s="1" customFormat="1" ht="21.75" customHeight="1">
      <c r="B208" s="31"/>
      <c r="C208" s="127" t="s">
        <v>373</v>
      </c>
      <c r="D208" s="127" t="s">
        <v>160</v>
      </c>
      <c r="E208" s="128" t="s">
        <v>374</v>
      </c>
      <c r="F208" s="129" t="s">
        <v>375</v>
      </c>
      <c r="G208" s="130" t="s">
        <v>211</v>
      </c>
      <c r="H208" s="131">
        <v>125</v>
      </c>
      <c r="I208" s="132"/>
      <c r="J208" s="133">
        <f>ROUND(I208*H208,2)</f>
        <v>0</v>
      </c>
      <c r="K208" s="129" t="s">
        <v>163</v>
      </c>
      <c r="L208" s="31"/>
      <c r="M208" s="134" t="s">
        <v>1</v>
      </c>
      <c r="N208" s="135" t="s">
        <v>41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164</v>
      </c>
      <c r="AT208" s="138" t="s">
        <v>160</v>
      </c>
      <c r="AU208" s="138" t="s">
        <v>97</v>
      </c>
      <c r="AY208" s="16" t="s">
        <v>157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6" t="s">
        <v>81</v>
      </c>
      <c r="BK208" s="139">
        <f>ROUND(I208*H208,2)</f>
        <v>0</v>
      </c>
      <c r="BL208" s="16" t="s">
        <v>164</v>
      </c>
      <c r="BM208" s="138" t="s">
        <v>376</v>
      </c>
    </row>
    <row r="209" spans="2:65" s="1" customFormat="1" ht="21.75" customHeight="1">
      <c r="B209" s="31"/>
      <c r="C209" s="127" t="s">
        <v>377</v>
      </c>
      <c r="D209" s="127" t="s">
        <v>160</v>
      </c>
      <c r="E209" s="128" t="s">
        <v>378</v>
      </c>
      <c r="F209" s="129" t="s">
        <v>379</v>
      </c>
      <c r="G209" s="130" t="s">
        <v>211</v>
      </c>
      <c r="H209" s="131">
        <v>125</v>
      </c>
      <c r="I209" s="132"/>
      <c r="J209" s="133">
        <f>ROUND(I209*H209,2)</f>
        <v>0</v>
      </c>
      <c r="K209" s="129" t="s">
        <v>163</v>
      </c>
      <c r="L209" s="31"/>
      <c r="M209" s="134" t="s">
        <v>1</v>
      </c>
      <c r="N209" s="135" t="s">
        <v>41</v>
      </c>
      <c r="P209" s="136">
        <f>O209*H209</f>
        <v>0</v>
      </c>
      <c r="Q209" s="136">
        <v>0</v>
      </c>
      <c r="R209" s="136">
        <f>Q209*H209</f>
        <v>0</v>
      </c>
      <c r="S209" s="136">
        <v>0</v>
      </c>
      <c r="T209" s="137">
        <f>S209*H209</f>
        <v>0</v>
      </c>
      <c r="AR209" s="138" t="s">
        <v>164</v>
      </c>
      <c r="AT209" s="138" t="s">
        <v>160</v>
      </c>
      <c r="AU209" s="138" t="s">
        <v>97</v>
      </c>
      <c r="AY209" s="16" t="s">
        <v>157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6" t="s">
        <v>81</v>
      </c>
      <c r="BK209" s="139">
        <f>ROUND(I209*H209,2)</f>
        <v>0</v>
      </c>
      <c r="BL209" s="16" t="s">
        <v>164</v>
      </c>
      <c r="BM209" s="138" t="s">
        <v>380</v>
      </c>
    </row>
    <row r="210" spans="2:65" s="1" customFormat="1" ht="21.75" customHeight="1">
      <c r="B210" s="31"/>
      <c r="C210" s="127" t="s">
        <v>381</v>
      </c>
      <c r="D210" s="127" t="s">
        <v>160</v>
      </c>
      <c r="E210" s="128" t="s">
        <v>382</v>
      </c>
      <c r="F210" s="129" t="s">
        <v>383</v>
      </c>
      <c r="G210" s="130" t="s">
        <v>211</v>
      </c>
      <c r="H210" s="131">
        <v>125</v>
      </c>
      <c r="I210" s="132"/>
      <c r="J210" s="133">
        <f>ROUND(I210*H210,2)</f>
        <v>0</v>
      </c>
      <c r="K210" s="129" t="s">
        <v>163</v>
      </c>
      <c r="L210" s="31"/>
      <c r="M210" s="134" t="s">
        <v>1</v>
      </c>
      <c r="N210" s="135" t="s">
        <v>41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164</v>
      </c>
      <c r="AT210" s="138" t="s">
        <v>160</v>
      </c>
      <c r="AU210" s="138" t="s">
        <v>97</v>
      </c>
      <c r="AY210" s="16" t="s">
        <v>157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6" t="s">
        <v>81</v>
      </c>
      <c r="BK210" s="139">
        <f>ROUND(I210*H210,2)</f>
        <v>0</v>
      </c>
      <c r="BL210" s="16" t="s">
        <v>164</v>
      </c>
      <c r="BM210" s="138" t="s">
        <v>384</v>
      </c>
    </row>
    <row r="211" spans="2:65" s="11" customFormat="1" ht="22.9" customHeight="1">
      <c r="B211" s="115"/>
      <c r="D211" s="116" t="s">
        <v>75</v>
      </c>
      <c r="E211" s="125" t="s">
        <v>385</v>
      </c>
      <c r="F211" s="125" t="s">
        <v>386</v>
      </c>
      <c r="I211" s="118"/>
      <c r="J211" s="126">
        <f>BK211</f>
        <v>0</v>
      </c>
      <c r="L211" s="115"/>
      <c r="M211" s="120"/>
      <c r="P211" s="121">
        <f>P212+P231+P272+P277+P362+P382</f>
        <v>0</v>
      </c>
      <c r="R211" s="121">
        <f>R212+R231+R272+R277+R362+R382</f>
        <v>15.693670000000001</v>
      </c>
      <c r="T211" s="122">
        <f>T212+T231+T272+T277+T362+T382</f>
        <v>0</v>
      </c>
      <c r="AR211" s="116" t="s">
        <v>164</v>
      </c>
      <c r="AT211" s="123" t="s">
        <v>75</v>
      </c>
      <c r="AU211" s="123" t="s">
        <v>81</v>
      </c>
      <c r="AY211" s="116" t="s">
        <v>157</v>
      </c>
      <c r="BK211" s="124">
        <f>BK212+BK231+BK272+BK277+BK362+BK382</f>
        <v>0</v>
      </c>
    </row>
    <row r="212" spans="2:65" s="11" customFormat="1" ht="20.85" customHeight="1">
      <c r="B212" s="115"/>
      <c r="D212" s="116" t="s">
        <v>75</v>
      </c>
      <c r="E212" s="125" t="s">
        <v>387</v>
      </c>
      <c r="F212" s="125" t="s">
        <v>388</v>
      </c>
      <c r="I212" s="118"/>
      <c r="J212" s="126">
        <f>BK212</f>
        <v>0</v>
      </c>
      <c r="L212" s="115"/>
      <c r="M212" s="120"/>
      <c r="P212" s="121">
        <f>SUM(P213:P230)</f>
        <v>0</v>
      </c>
      <c r="R212" s="121">
        <f>SUM(R213:R230)</f>
        <v>1.9999999999999999E-6</v>
      </c>
      <c r="T212" s="122">
        <f>SUM(T213:T230)</f>
        <v>0</v>
      </c>
      <c r="AR212" s="116" t="s">
        <v>164</v>
      </c>
      <c r="AT212" s="123" t="s">
        <v>75</v>
      </c>
      <c r="AU212" s="123" t="s">
        <v>86</v>
      </c>
      <c r="AY212" s="116" t="s">
        <v>157</v>
      </c>
      <c r="BK212" s="124">
        <f>SUM(BK213:BK230)</f>
        <v>0</v>
      </c>
    </row>
    <row r="213" spans="2:65" s="1" customFormat="1" ht="16.5" customHeight="1">
      <c r="B213" s="31"/>
      <c r="C213" s="127" t="s">
        <v>389</v>
      </c>
      <c r="D213" s="127" t="s">
        <v>160</v>
      </c>
      <c r="E213" s="128" t="s">
        <v>390</v>
      </c>
      <c r="F213" s="129" t="s">
        <v>391</v>
      </c>
      <c r="G213" s="130" t="s">
        <v>88</v>
      </c>
      <c r="H213" s="131">
        <v>3</v>
      </c>
      <c r="I213" s="132"/>
      <c r="J213" s="133">
        <f>ROUND(I213*H213,2)</f>
        <v>0</v>
      </c>
      <c r="K213" s="129" t="s">
        <v>163</v>
      </c>
      <c r="L213" s="31"/>
      <c r="M213" s="134" t="s">
        <v>1</v>
      </c>
      <c r="N213" s="135" t="s">
        <v>41</v>
      </c>
      <c r="P213" s="136">
        <f>O213*H213</f>
        <v>0</v>
      </c>
      <c r="Q213" s="136">
        <v>0</v>
      </c>
      <c r="R213" s="136">
        <f>Q213*H213</f>
        <v>0</v>
      </c>
      <c r="S213" s="136">
        <v>0</v>
      </c>
      <c r="T213" s="137">
        <f>S213*H213</f>
        <v>0</v>
      </c>
      <c r="AR213" s="138" t="s">
        <v>164</v>
      </c>
      <c r="AT213" s="138" t="s">
        <v>160</v>
      </c>
      <c r="AU213" s="138" t="s">
        <v>97</v>
      </c>
      <c r="AY213" s="16" t="s">
        <v>157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6" t="s">
        <v>81</v>
      </c>
      <c r="BK213" s="139">
        <f>ROUND(I213*H213,2)</f>
        <v>0</v>
      </c>
      <c r="BL213" s="16" t="s">
        <v>164</v>
      </c>
      <c r="BM213" s="138" t="s">
        <v>392</v>
      </c>
    </row>
    <row r="214" spans="2:65" s="12" customFormat="1" ht="11.25">
      <c r="B214" s="140"/>
      <c r="D214" s="141" t="s">
        <v>182</v>
      </c>
      <c r="E214" s="142" t="s">
        <v>1</v>
      </c>
      <c r="F214" s="143" t="s">
        <v>113</v>
      </c>
      <c r="H214" s="144">
        <v>3</v>
      </c>
      <c r="I214" s="145"/>
      <c r="L214" s="140"/>
      <c r="M214" s="146"/>
      <c r="T214" s="147"/>
      <c r="AT214" s="142" t="s">
        <v>182</v>
      </c>
      <c r="AU214" s="142" t="s">
        <v>97</v>
      </c>
      <c r="AV214" s="12" t="s">
        <v>86</v>
      </c>
      <c r="AW214" s="12" t="s">
        <v>32</v>
      </c>
      <c r="AX214" s="12" t="s">
        <v>81</v>
      </c>
      <c r="AY214" s="142" t="s">
        <v>157</v>
      </c>
    </row>
    <row r="215" spans="2:65" s="1" customFormat="1" ht="16.5" customHeight="1">
      <c r="B215" s="31"/>
      <c r="C215" s="127" t="s">
        <v>393</v>
      </c>
      <c r="D215" s="127" t="s">
        <v>160</v>
      </c>
      <c r="E215" s="128" t="s">
        <v>277</v>
      </c>
      <c r="F215" s="129" t="s">
        <v>278</v>
      </c>
      <c r="G215" s="130" t="s">
        <v>88</v>
      </c>
      <c r="H215" s="131">
        <v>3</v>
      </c>
      <c r="I215" s="132"/>
      <c r="J215" s="133">
        <f>ROUND(I215*H215,2)</f>
        <v>0</v>
      </c>
      <c r="K215" s="129" t="s">
        <v>163</v>
      </c>
      <c r="L215" s="31"/>
      <c r="M215" s="134" t="s">
        <v>1</v>
      </c>
      <c r="N215" s="135" t="s">
        <v>41</v>
      </c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164</v>
      </c>
      <c r="AT215" s="138" t="s">
        <v>160</v>
      </c>
      <c r="AU215" s="138" t="s">
        <v>97</v>
      </c>
      <c r="AY215" s="16" t="s">
        <v>157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6" t="s">
        <v>81</v>
      </c>
      <c r="BK215" s="139">
        <f>ROUND(I215*H215,2)</f>
        <v>0</v>
      </c>
      <c r="BL215" s="16" t="s">
        <v>164</v>
      </c>
      <c r="BM215" s="138" t="s">
        <v>394</v>
      </c>
    </row>
    <row r="216" spans="2:65" s="1" customFormat="1" ht="16.5" customHeight="1">
      <c r="B216" s="31"/>
      <c r="C216" s="127" t="s">
        <v>395</v>
      </c>
      <c r="D216" s="127" t="s">
        <v>160</v>
      </c>
      <c r="E216" s="128" t="s">
        <v>396</v>
      </c>
      <c r="F216" s="129" t="s">
        <v>397</v>
      </c>
      <c r="G216" s="130" t="s">
        <v>84</v>
      </c>
      <c r="H216" s="131">
        <v>0.3</v>
      </c>
      <c r="I216" s="132"/>
      <c r="J216" s="133">
        <f>ROUND(I216*H216,2)</f>
        <v>0</v>
      </c>
      <c r="K216" s="129" t="s">
        <v>163</v>
      </c>
      <c r="L216" s="31"/>
      <c r="M216" s="134" t="s">
        <v>1</v>
      </c>
      <c r="N216" s="135" t="s">
        <v>41</v>
      </c>
      <c r="P216" s="136">
        <f>O216*H216</f>
        <v>0</v>
      </c>
      <c r="Q216" s="136">
        <v>0</v>
      </c>
      <c r="R216" s="136">
        <f>Q216*H216</f>
        <v>0</v>
      </c>
      <c r="S216" s="136">
        <v>0</v>
      </c>
      <c r="T216" s="137">
        <f>S216*H216</f>
        <v>0</v>
      </c>
      <c r="AR216" s="138" t="s">
        <v>164</v>
      </c>
      <c r="AT216" s="138" t="s">
        <v>160</v>
      </c>
      <c r="AU216" s="138" t="s">
        <v>97</v>
      </c>
      <c r="AY216" s="16" t="s">
        <v>157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6" t="s">
        <v>81</v>
      </c>
      <c r="BK216" s="139">
        <f>ROUND(I216*H216,2)</f>
        <v>0</v>
      </c>
      <c r="BL216" s="16" t="s">
        <v>164</v>
      </c>
      <c r="BM216" s="138" t="s">
        <v>398</v>
      </c>
    </row>
    <row r="217" spans="2:65" s="12" customFormat="1" ht="11.25">
      <c r="B217" s="140"/>
      <c r="D217" s="141" t="s">
        <v>182</v>
      </c>
      <c r="E217" s="142" t="s">
        <v>91</v>
      </c>
      <c r="F217" s="143" t="s">
        <v>399</v>
      </c>
      <c r="H217" s="144">
        <v>0.3</v>
      </c>
      <c r="I217" s="145"/>
      <c r="L217" s="140"/>
      <c r="M217" s="146"/>
      <c r="T217" s="147"/>
      <c r="AT217" s="142" t="s">
        <v>182</v>
      </c>
      <c r="AU217" s="142" t="s">
        <v>97</v>
      </c>
      <c r="AV217" s="12" t="s">
        <v>86</v>
      </c>
      <c r="AW217" s="12" t="s">
        <v>32</v>
      </c>
      <c r="AX217" s="12" t="s">
        <v>81</v>
      </c>
      <c r="AY217" s="142" t="s">
        <v>157</v>
      </c>
    </row>
    <row r="218" spans="2:65" s="1" customFormat="1" ht="16.5" customHeight="1">
      <c r="B218" s="31"/>
      <c r="C218" s="127" t="s">
        <v>400</v>
      </c>
      <c r="D218" s="127" t="s">
        <v>160</v>
      </c>
      <c r="E218" s="128" t="s">
        <v>282</v>
      </c>
      <c r="F218" s="129" t="s">
        <v>283</v>
      </c>
      <c r="G218" s="130" t="s">
        <v>211</v>
      </c>
      <c r="H218" s="131">
        <v>0.16500000000000001</v>
      </c>
      <c r="I218" s="132"/>
      <c r="J218" s="133">
        <f>ROUND(I218*H218,2)</f>
        <v>0</v>
      </c>
      <c r="K218" s="129" t="s">
        <v>163</v>
      </c>
      <c r="L218" s="31"/>
      <c r="M218" s="134" t="s">
        <v>1</v>
      </c>
      <c r="N218" s="135" t="s">
        <v>41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164</v>
      </c>
      <c r="AT218" s="138" t="s">
        <v>160</v>
      </c>
      <c r="AU218" s="138" t="s">
        <v>97</v>
      </c>
      <c r="AY218" s="16" t="s">
        <v>157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6" t="s">
        <v>81</v>
      </c>
      <c r="BK218" s="139">
        <f>ROUND(I218*H218,2)</f>
        <v>0</v>
      </c>
      <c r="BL218" s="16" t="s">
        <v>164</v>
      </c>
      <c r="BM218" s="138" t="s">
        <v>401</v>
      </c>
    </row>
    <row r="219" spans="2:65" s="12" customFormat="1" ht="11.25">
      <c r="B219" s="140"/>
      <c r="D219" s="141" t="s">
        <v>182</v>
      </c>
      <c r="E219" s="142" t="s">
        <v>1</v>
      </c>
      <c r="F219" s="143" t="s">
        <v>402</v>
      </c>
      <c r="H219" s="144">
        <v>0.16500000000000001</v>
      </c>
      <c r="I219" s="145"/>
      <c r="L219" s="140"/>
      <c r="M219" s="146"/>
      <c r="T219" s="147"/>
      <c r="AT219" s="142" t="s">
        <v>182</v>
      </c>
      <c r="AU219" s="142" t="s">
        <v>97</v>
      </c>
      <c r="AV219" s="12" t="s">
        <v>86</v>
      </c>
      <c r="AW219" s="12" t="s">
        <v>32</v>
      </c>
      <c r="AX219" s="12" t="s">
        <v>81</v>
      </c>
      <c r="AY219" s="142" t="s">
        <v>157</v>
      </c>
    </row>
    <row r="220" spans="2:65" s="1" customFormat="1" ht="21.75" customHeight="1">
      <c r="B220" s="31"/>
      <c r="C220" s="127" t="s">
        <v>403</v>
      </c>
      <c r="D220" s="127" t="s">
        <v>160</v>
      </c>
      <c r="E220" s="128" t="s">
        <v>404</v>
      </c>
      <c r="F220" s="129" t="s">
        <v>405</v>
      </c>
      <c r="G220" s="130" t="s">
        <v>88</v>
      </c>
      <c r="H220" s="131">
        <v>3</v>
      </c>
      <c r="I220" s="132"/>
      <c r="J220" s="133">
        <f>ROUND(I220*H220,2)</f>
        <v>0</v>
      </c>
      <c r="K220" s="129" t="s">
        <v>163</v>
      </c>
      <c r="L220" s="31"/>
      <c r="M220" s="134" t="s">
        <v>1</v>
      </c>
      <c r="N220" s="135" t="s">
        <v>41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164</v>
      </c>
      <c r="AT220" s="138" t="s">
        <v>160</v>
      </c>
      <c r="AU220" s="138" t="s">
        <v>97</v>
      </c>
      <c r="AY220" s="16" t="s">
        <v>157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6" t="s">
        <v>81</v>
      </c>
      <c r="BK220" s="139">
        <f>ROUND(I220*H220,2)</f>
        <v>0</v>
      </c>
      <c r="BL220" s="16" t="s">
        <v>164</v>
      </c>
      <c r="BM220" s="138" t="s">
        <v>406</v>
      </c>
    </row>
    <row r="221" spans="2:65" s="12" customFormat="1" ht="11.25">
      <c r="B221" s="140"/>
      <c r="D221" s="141" t="s">
        <v>182</v>
      </c>
      <c r="E221" s="142" t="s">
        <v>1</v>
      </c>
      <c r="F221" s="143" t="s">
        <v>113</v>
      </c>
      <c r="H221" s="144">
        <v>3</v>
      </c>
      <c r="I221" s="145"/>
      <c r="L221" s="140"/>
      <c r="M221" s="146"/>
      <c r="T221" s="147"/>
      <c r="AT221" s="142" t="s">
        <v>182</v>
      </c>
      <c r="AU221" s="142" t="s">
        <v>97</v>
      </c>
      <c r="AV221" s="12" t="s">
        <v>86</v>
      </c>
      <c r="AW221" s="12" t="s">
        <v>32</v>
      </c>
      <c r="AX221" s="12" t="s">
        <v>81</v>
      </c>
      <c r="AY221" s="142" t="s">
        <v>157</v>
      </c>
    </row>
    <row r="222" spans="2:65" s="1" customFormat="1" ht="16.5" customHeight="1">
      <c r="B222" s="31"/>
      <c r="C222" s="155" t="s">
        <v>109</v>
      </c>
      <c r="D222" s="155" t="s">
        <v>307</v>
      </c>
      <c r="E222" s="156" t="s">
        <v>407</v>
      </c>
      <c r="F222" s="157" t="s">
        <v>408</v>
      </c>
      <c r="G222" s="158" t="s">
        <v>409</v>
      </c>
      <c r="H222" s="159">
        <v>2E-3</v>
      </c>
      <c r="I222" s="160"/>
      <c r="J222" s="161">
        <f>ROUND(I222*H222,2)</f>
        <v>0</v>
      </c>
      <c r="K222" s="157" t="s">
        <v>163</v>
      </c>
      <c r="L222" s="162"/>
      <c r="M222" s="163" t="s">
        <v>1</v>
      </c>
      <c r="N222" s="164" t="s">
        <v>41</v>
      </c>
      <c r="P222" s="136">
        <f>O222*H222</f>
        <v>0</v>
      </c>
      <c r="Q222" s="136">
        <v>1E-3</v>
      </c>
      <c r="R222" s="136">
        <f>Q222*H222</f>
        <v>1.9999999999999999E-6</v>
      </c>
      <c r="S222" s="136">
        <v>0</v>
      </c>
      <c r="T222" s="137">
        <f>S222*H222</f>
        <v>0</v>
      </c>
      <c r="AR222" s="138" t="s">
        <v>189</v>
      </c>
      <c r="AT222" s="138" t="s">
        <v>307</v>
      </c>
      <c r="AU222" s="138" t="s">
        <v>97</v>
      </c>
      <c r="AY222" s="16" t="s">
        <v>157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6" t="s">
        <v>81</v>
      </c>
      <c r="BK222" s="139">
        <f>ROUND(I222*H222,2)</f>
        <v>0</v>
      </c>
      <c r="BL222" s="16" t="s">
        <v>164</v>
      </c>
      <c r="BM222" s="138" t="s">
        <v>410</v>
      </c>
    </row>
    <row r="223" spans="2:65" s="12" customFormat="1" ht="11.25">
      <c r="B223" s="140"/>
      <c r="D223" s="141" t="s">
        <v>182</v>
      </c>
      <c r="F223" s="143" t="s">
        <v>411</v>
      </c>
      <c r="H223" s="144">
        <v>2E-3</v>
      </c>
      <c r="I223" s="145"/>
      <c r="L223" s="140"/>
      <c r="M223" s="146"/>
      <c r="T223" s="147"/>
      <c r="AT223" s="142" t="s">
        <v>182</v>
      </c>
      <c r="AU223" s="142" t="s">
        <v>97</v>
      </c>
      <c r="AV223" s="12" t="s">
        <v>86</v>
      </c>
      <c r="AW223" s="12" t="s">
        <v>4</v>
      </c>
      <c r="AX223" s="12" t="s">
        <v>81</v>
      </c>
      <c r="AY223" s="142" t="s">
        <v>157</v>
      </c>
    </row>
    <row r="224" spans="2:65" s="1" customFormat="1" ht="16.5" customHeight="1">
      <c r="B224" s="31"/>
      <c r="C224" s="127" t="s">
        <v>412</v>
      </c>
      <c r="D224" s="127" t="s">
        <v>160</v>
      </c>
      <c r="E224" s="128" t="s">
        <v>413</v>
      </c>
      <c r="F224" s="129" t="s">
        <v>414</v>
      </c>
      <c r="G224" s="130" t="s">
        <v>88</v>
      </c>
      <c r="H224" s="131">
        <v>3</v>
      </c>
      <c r="I224" s="132"/>
      <c r="J224" s="133">
        <f>ROUND(I224*H224,2)</f>
        <v>0</v>
      </c>
      <c r="K224" s="129" t="s">
        <v>163</v>
      </c>
      <c r="L224" s="31"/>
      <c r="M224" s="134" t="s">
        <v>1</v>
      </c>
      <c r="N224" s="135" t="s">
        <v>41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164</v>
      </c>
      <c r="AT224" s="138" t="s">
        <v>160</v>
      </c>
      <c r="AU224" s="138" t="s">
        <v>97</v>
      </c>
      <c r="AY224" s="16" t="s">
        <v>157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6" t="s">
        <v>81</v>
      </c>
      <c r="BK224" s="139">
        <f>ROUND(I224*H224,2)</f>
        <v>0</v>
      </c>
      <c r="BL224" s="16" t="s">
        <v>164</v>
      </c>
      <c r="BM224" s="138" t="s">
        <v>415</v>
      </c>
    </row>
    <row r="225" spans="2:65" s="12" customFormat="1" ht="11.25">
      <c r="B225" s="140"/>
      <c r="D225" s="141" t="s">
        <v>182</v>
      </c>
      <c r="E225" s="142" t="s">
        <v>1</v>
      </c>
      <c r="F225" s="143" t="s">
        <v>113</v>
      </c>
      <c r="H225" s="144">
        <v>3</v>
      </c>
      <c r="I225" s="145"/>
      <c r="L225" s="140"/>
      <c r="M225" s="146"/>
      <c r="T225" s="147"/>
      <c r="AT225" s="142" t="s">
        <v>182</v>
      </c>
      <c r="AU225" s="142" t="s">
        <v>97</v>
      </c>
      <c r="AV225" s="12" t="s">
        <v>86</v>
      </c>
      <c r="AW225" s="12" t="s">
        <v>32</v>
      </c>
      <c r="AX225" s="12" t="s">
        <v>81</v>
      </c>
      <c r="AY225" s="142" t="s">
        <v>157</v>
      </c>
    </row>
    <row r="226" spans="2:65" s="1" customFormat="1" ht="16.5" customHeight="1">
      <c r="B226" s="31"/>
      <c r="C226" s="155" t="s">
        <v>416</v>
      </c>
      <c r="D226" s="155" t="s">
        <v>307</v>
      </c>
      <c r="E226" s="156" t="s">
        <v>417</v>
      </c>
      <c r="F226" s="157" t="s">
        <v>418</v>
      </c>
      <c r="G226" s="158" t="s">
        <v>211</v>
      </c>
      <c r="H226" s="159">
        <v>0.3</v>
      </c>
      <c r="I226" s="160"/>
      <c r="J226" s="161">
        <f>ROUND(I226*H226,2)</f>
        <v>0</v>
      </c>
      <c r="K226" s="157" t="s">
        <v>196</v>
      </c>
      <c r="L226" s="162"/>
      <c r="M226" s="163" t="s">
        <v>1</v>
      </c>
      <c r="N226" s="164" t="s">
        <v>41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189</v>
      </c>
      <c r="AT226" s="138" t="s">
        <v>307</v>
      </c>
      <c r="AU226" s="138" t="s">
        <v>97</v>
      </c>
      <c r="AY226" s="16" t="s">
        <v>157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6" t="s">
        <v>81</v>
      </c>
      <c r="BK226" s="139">
        <f>ROUND(I226*H226,2)</f>
        <v>0</v>
      </c>
      <c r="BL226" s="16" t="s">
        <v>164</v>
      </c>
      <c r="BM226" s="138" t="s">
        <v>419</v>
      </c>
    </row>
    <row r="227" spans="2:65" s="12" customFormat="1" ht="11.25">
      <c r="B227" s="140"/>
      <c r="D227" s="141" t="s">
        <v>182</v>
      </c>
      <c r="E227" s="142" t="s">
        <v>1</v>
      </c>
      <c r="F227" s="143" t="s">
        <v>420</v>
      </c>
      <c r="H227" s="144">
        <v>0.3</v>
      </c>
      <c r="I227" s="145"/>
      <c r="L227" s="140"/>
      <c r="M227" s="146"/>
      <c r="T227" s="147"/>
      <c r="AT227" s="142" t="s">
        <v>182</v>
      </c>
      <c r="AU227" s="142" t="s">
        <v>97</v>
      </c>
      <c r="AV227" s="12" t="s">
        <v>86</v>
      </c>
      <c r="AW227" s="12" t="s">
        <v>32</v>
      </c>
      <c r="AX227" s="12" t="s">
        <v>81</v>
      </c>
      <c r="AY227" s="142" t="s">
        <v>157</v>
      </c>
    </row>
    <row r="228" spans="2:65" s="1" customFormat="1" ht="16.5" customHeight="1">
      <c r="B228" s="31"/>
      <c r="C228" s="127" t="s">
        <v>421</v>
      </c>
      <c r="D228" s="127" t="s">
        <v>160</v>
      </c>
      <c r="E228" s="128" t="s">
        <v>422</v>
      </c>
      <c r="F228" s="129" t="s">
        <v>423</v>
      </c>
      <c r="G228" s="130" t="s">
        <v>88</v>
      </c>
      <c r="H228" s="131">
        <v>3</v>
      </c>
      <c r="I228" s="132"/>
      <c r="J228" s="133">
        <f>ROUND(I228*H228,2)</f>
        <v>0</v>
      </c>
      <c r="K228" s="129" t="s">
        <v>163</v>
      </c>
      <c r="L228" s="31"/>
      <c r="M228" s="134" t="s">
        <v>1</v>
      </c>
      <c r="N228" s="135" t="s">
        <v>41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164</v>
      </c>
      <c r="AT228" s="138" t="s">
        <v>160</v>
      </c>
      <c r="AU228" s="138" t="s">
        <v>97</v>
      </c>
      <c r="AY228" s="16" t="s">
        <v>157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6" t="s">
        <v>81</v>
      </c>
      <c r="BK228" s="139">
        <f>ROUND(I228*H228,2)</f>
        <v>0</v>
      </c>
      <c r="BL228" s="16" t="s">
        <v>164</v>
      </c>
      <c r="BM228" s="138" t="s">
        <v>424</v>
      </c>
    </row>
    <row r="229" spans="2:65" s="12" customFormat="1" ht="11.25">
      <c r="B229" s="140"/>
      <c r="D229" s="141" t="s">
        <v>182</v>
      </c>
      <c r="E229" s="142" t="s">
        <v>1</v>
      </c>
      <c r="F229" s="143" t="s">
        <v>113</v>
      </c>
      <c r="H229" s="144">
        <v>3</v>
      </c>
      <c r="I229" s="145"/>
      <c r="L229" s="140"/>
      <c r="M229" s="146"/>
      <c r="T229" s="147"/>
      <c r="AT229" s="142" t="s">
        <v>182</v>
      </c>
      <c r="AU229" s="142" t="s">
        <v>97</v>
      </c>
      <c r="AV229" s="12" t="s">
        <v>86</v>
      </c>
      <c r="AW229" s="12" t="s">
        <v>32</v>
      </c>
      <c r="AX229" s="12" t="s">
        <v>81</v>
      </c>
      <c r="AY229" s="142" t="s">
        <v>157</v>
      </c>
    </row>
    <row r="230" spans="2:65" s="1" customFormat="1" ht="16.5" customHeight="1">
      <c r="B230" s="31"/>
      <c r="C230" s="127" t="s">
        <v>316</v>
      </c>
      <c r="D230" s="127" t="s">
        <v>160</v>
      </c>
      <c r="E230" s="128" t="s">
        <v>425</v>
      </c>
      <c r="F230" s="129" t="s">
        <v>426</v>
      </c>
      <c r="G230" s="130" t="s">
        <v>88</v>
      </c>
      <c r="H230" s="131">
        <v>3</v>
      </c>
      <c r="I230" s="132"/>
      <c r="J230" s="133">
        <f>ROUND(I230*H230,2)</f>
        <v>0</v>
      </c>
      <c r="K230" s="129" t="s">
        <v>163</v>
      </c>
      <c r="L230" s="31"/>
      <c r="M230" s="134" t="s">
        <v>1</v>
      </c>
      <c r="N230" s="135" t="s">
        <v>41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164</v>
      </c>
      <c r="AT230" s="138" t="s">
        <v>160</v>
      </c>
      <c r="AU230" s="138" t="s">
        <v>97</v>
      </c>
      <c r="AY230" s="16" t="s">
        <v>157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6" t="s">
        <v>81</v>
      </c>
      <c r="BK230" s="139">
        <f>ROUND(I230*H230,2)</f>
        <v>0</v>
      </c>
      <c r="BL230" s="16" t="s">
        <v>164</v>
      </c>
      <c r="BM230" s="138" t="s">
        <v>427</v>
      </c>
    </row>
    <row r="231" spans="2:65" s="11" customFormat="1" ht="20.85" customHeight="1">
      <c r="B231" s="115"/>
      <c r="D231" s="116" t="s">
        <v>75</v>
      </c>
      <c r="E231" s="125" t="s">
        <v>428</v>
      </c>
      <c r="F231" s="125" t="s">
        <v>429</v>
      </c>
      <c r="I231" s="118"/>
      <c r="J231" s="126">
        <f>BK231</f>
        <v>0</v>
      </c>
      <c r="L231" s="115"/>
      <c r="M231" s="120"/>
      <c r="P231" s="121">
        <f>SUM(P232:P271)</f>
        <v>0</v>
      </c>
      <c r="R231" s="121">
        <f>SUM(R232:R271)</f>
        <v>0.44800000000000001</v>
      </c>
      <c r="T231" s="122">
        <f>SUM(T232:T271)</f>
        <v>0</v>
      </c>
      <c r="AR231" s="116" t="s">
        <v>164</v>
      </c>
      <c r="AT231" s="123" t="s">
        <v>75</v>
      </c>
      <c r="AU231" s="123" t="s">
        <v>86</v>
      </c>
      <c r="AY231" s="116" t="s">
        <v>157</v>
      </c>
      <c r="BK231" s="124">
        <f>SUM(BK232:BK271)</f>
        <v>0</v>
      </c>
    </row>
    <row r="232" spans="2:65" s="1" customFormat="1" ht="21.75" customHeight="1">
      <c r="B232" s="31"/>
      <c r="C232" s="127" t="s">
        <v>430</v>
      </c>
      <c r="D232" s="127" t="s">
        <v>160</v>
      </c>
      <c r="E232" s="128" t="s">
        <v>431</v>
      </c>
      <c r="F232" s="129" t="s">
        <v>432</v>
      </c>
      <c r="G232" s="130" t="s">
        <v>192</v>
      </c>
      <c r="H232" s="131">
        <v>10</v>
      </c>
      <c r="I232" s="132"/>
      <c r="J232" s="133">
        <f>ROUND(I232*H232,2)</f>
        <v>0</v>
      </c>
      <c r="K232" s="129" t="s">
        <v>163</v>
      </c>
      <c r="L232" s="31"/>
      <c r="M232" s="134" t="s">
        <v>1</v>
      </c>
      <c r="N232" s="135" t="s">
        <v>41</v>
      </c>
      <c r="P232" s="136">
        <f>O232*H232</f>
        <v>0</v>
      </c>
      <c r="Q232" s="136">
        <v>0</v>
      </c>
      <c r="R232" s="136">
        <f>Q232*H232</f>
        <v>0</v>
      </c>
      <c r="S232" s="136">
        <v>0</v>
      </c>
      <c r="T232" s="137">
        <f>S232*H232</f>
        <v>0</v>
      </c>
      <c r="AR232" s="138" t="s">
        <v>164</v>
      </c>
      <c r="AT232" s="138" t="s">
        <v>160</v>
      </c>
      <c r="AU232" s="138" t="s">
        <v>97</v>
      </c>
      <c r="AY232" s="16" t="s">
        <v>157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6" t="s">
        <v>81</v>
      </c>
      <c r="BK232" s="139">
        <f>ROUND(I232*H232,2)</f>
        <v>0</v>
      </c>
      <c r="BL232" s="16" t="s">
        <v>164</v>
      </c>
      <c r="BM232" s="138" t="s">
        <v>433</v>
      </c>
    </row>
    <row r="233" spans="2:65" s="12" customFormat="1" ht="11.25">
      <c r="B233" s="140"/>
      <c r="D233" s="141" t="s">
        <v>182</v>
      </c>
      <c r="E233" s="142" t="s">
        <v>1</v>
      </c>
      <c r="F233" s="143" t="s">
        <v>104</v>
      </c>
      <c r="H233" s="144">
        <v>10</v>
      </c>
      <c r="I233" s="145"/>
      <c r="L233" s="140"/>
      <c r="M233" s="146"/>
      <c r="T233" s="147"/>
      <c r="AT233" s="142" t="s">
        <v>182</v>
      </c>
      <c r="AU233" s="142" t="s">
        <v>97</v>
      </c>
      <c r="AV233" s="12" t="s">
        <v>86</v>
      </c>
      <c r="AW233" s="12" t="s">
        <v>32</v>
      </c>
      <c r="AX233" s="12" t="s">
        <v>81</v>
      </c>
      <c r="AY233" s="142" t="s">
        <v>157</v>
      </c>
    </row>
    <row r="234" spans="2:65" s="1" customFormat="1" ht="21.75" customHeight="1">
      <c r="B234" s="31"/>
      <c r="C234" s="127" t="s">
        <v>434</v>
      </c>
      <c r="D234" s="127" t="s">
        <v>160</v>
      </c>
      <c r="E234" s="128" t="s">
        <v>435</v>
      </c>
      <c r="F234" s="129" t="s">
        <v>436</v>
      </c>
      <c r="G234" s="130" t="s">
        <v>192</v>
      </c>
      <c r="H234" s="131">
        <v>12</v>
      </c>
      <c r="I234" s="132"/>
      <c r="J234" s="133">
        <f>ROUND(I234*H234,2)</f>
        <v>0</v>
      </c>
      <c r="K234" s="129" t="s">
        <v>163</v>
      </c>
      <c r="L234" s="31"/>
      <c r="M234" s="134" t="s">
        <v>1</v>
      </c>
      <c r="N234" s="135" t="s">
        <v>41</v>
      </c>
      <c r="P234" s="136">
        <f>O234*H234</f>
        <v>0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AR234" s="138" t="s">
        <v>164</v>
      </c>
      <c r="AT234" s="138" t="s">
        <v>160</v>
      </c>
      <c r="AU234" s="138" t="s">
        <v>97</v>
      </c>
      <c r="AY234" s="16" t="s">
        <v>157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6" t="s">
        <v>81</v>
      </c>
      <c r="BK234" s="139">
        <f>ROUND(I234*H234,2)</f>
        <v>0</v>
      </c>
      <c r="BL234" s="16" t="s">
        <v>164</v>
      </c>
      <c r="BM234" s="138" t="s">
        <v>437</v>
      </c>
    </row>
    <row r="235" spans="2:65" s="12" customFormat="1" ht="11.25">
      <c r="B235" s="140"/>
      <c r="D235" s="141" t="s">
        <v>182</v>
      </c>
      <c r="E235" s="142" t="s">
        <v>1</v>
      </c>
      <c r="F235" s="143" t="s">
        <v>115</v>
      </c>
      <c r="H235" s="144">
        <v>12</v>
      </c>
      <c r="I235" s="145"/>
      <c r="L235" s="140"/>
      <c r="M235" s="146"/>
      <c r="T235" s="147"/>
      <c r="AT235" s="142" t="s">
        <v>182</v>
      </c>
      <c r="AU235" s="142" t="s">
        <v>97</v>
      </c>
      <c r="AV235" s="12" t="s">
        <v>86</v>
      </c>
      <c r="AW235" s="12" t="s">
        <v>32</v>
      </c>
      <c r="AX235" s="12" t="s">
        <v>81</v>
      </c>
      <c r="AY235" s="142" t="s">
        <v>157</v>
      </c>
    </row>
    <row r="236" spans="2:65" s="1" customFormat="1" ht="21.75" customHeight="1">
      <c r="B236" s="31"/>
      <c r="C236" s="127" t="s">
        <v>438</v>
      </c>
      <c r="D236" s="127" t="s">
        <v>160</v>
      </c>
      <c r="E236" s="128" t="s">
        <v>439</v>
      </c>
      <c r="F236" s="129" t="s">
        <v>440</v>
      </c>
      <c r="G236" s="130" t="s">
        <v>192</v>
      </c>
      <c r="H236" s="131">
        <v>10</v>
      </c>
      <c r="I236" s="132"/>
      <c r="J236" s="133">
        <f>ROUND(I236*H236,2)</f>
        <v>0</v>
      </c>
      <c r="K236" s="129" t="s">
        <v>163</v>
      </c>
      <c r="L236" s="31"/>
      <c r="M236" s="134" t="s">
        <v>1</v>
      </c>
      <c r="N236" s="135" t="s">
        <v>41</v>
      </c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AR236" s="138" t="s">
        <v>164</v>
      </c>
      <c r="AT236" s="138" t="s">
        <v>160</v>
      </c>
      <c r="AU236" s="138" t="s">
        <v>97</v>
      </c>
      <c r="AY236" s="16" t="s">
        <v>157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6" t="s">
        <v>81</v>
      </c>
      <c r="BK236" s="139">
        <f>ROUND(I236*H236,2)</f>
        <v>0</v>
      </c>
      <c r="BL236" s="16" t="s">
        <v>164</v>
      </c>
      <c r="BM236" s="138" t="s">
        <v>441</v>
      </c>
    </row>
    <row r="237" spans="2:65" s="12" customFormat="1" ht="11.25">
      <c r="B237" s="140"/>
      <c r="D237" s="141" t="s">
        <v>182</v>
      </c>
      <c r="E237" s="142" t="s">
        <v>1</v>
      </c>
      <c r="F237" s="143" t="s">
        <v>104</v>
      </c>
      <c r="H237" s="144">
        <v>10</v>
      </c>
      <c r="I237" s="145"/>
      <c r="L237" s="140"/>
      <c r="M237" s="146"/>
      <c r="T237" s="147"/>
      <c r="AT237" s="142" t="s">
        <v>182</v>
      </c>
      <c r="AU237" s="142" t="s">
        <v>97</v>
      </c>
      <c r="AV237" s="12" t="s">
        <v>86</v>
      </c>
      <c r="AW237" s="12" t="s">
        <v>32</v>
      </c>
      <c r="AX237" s="12" t="s">
        <v>81</v>
      </c>
      <c r="AY237" s="142" t="s">
        <v>157</v>
      </c>
    </row>
    <row r="238" spans="2:65" s="1" customFormat="1" ht="21.75" customHeight="1">
      <c r="B238" s="31"/>
      <c r="C238" s="127" t="s">
        <v>442</v>
      </c>
      <c r="D238" s="127" t="s">
        <v>160</v>
      </c>
      <c r="E238" s="128" t="s">
        <v>443</v>
      </c>
      <c r="F238" s="129" t="s">
        <v>444</v>
      </c>
      <c r="G238" s="130" t="s">
        <v>192</v>
      </c>
      <c r="H238" s="131">
        <v>12</v>
      </c>
      <c r="I238" s="132"/>
      <c r="J238" s="133">
        <f>ROUND(I238*H238,2)</f>
        <v>0</v>
      </c>
      <c r="K238" s="129" t="s">
        <v>163</v>
      </c>
      <c r="L238" s="31"/>
      <c r="M238" s="134" t="s">
        <v>1</v>
      </c>
      <c r="N238" s="135" t="s">
        <v>41</v>
      </c>
      <c r="P238" s="136">
        <f>O238*H238</f>
        <v>0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164</v>
      </c>
      <c r="AT238" s="138" t="s">
        <v>160</v>
      </c>
      <c r="AU238" s="138" t="s">
        <v>97</v>
      </c>
      <c r="AY238" s="16" t="s">
        <v>157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6" t="s">
        <v>81</v>
      </c>
      <c r="BK238" s="139">
        <f>ROUND(I238*H238,2)</f>
        <v>0</v>
      </c>
      <c r="BL238" s="16" t="s">
        <v>164</v>
      </c>
      <c r="BM238" s="138" t="s">
        <v>445</v>
      </c>
    </row>
    <row r="239" spans="2:65" s="12" customFormat="1" ht="11.25">
      <c r="B239" s="140"/>
      <c r="D239" s="141" t="s">
        <v>182</v>
      </c>
      <c r="E239" s="142" t="s">
        <v>1</v>
      </c>
      <c r="F239" s="143" t="s">
        <v>115</v>
      </c>
      <c r="H239" s="144">
        <v>12</v>
      </c>
      <c r="I239" s="145"/>
      <c r="L239" s="140"/>
      <c r="M239" s="146"/>
      <c r="T239" s="147"/>
      <c r="AT239" s="142" t="s">
        <v>182</v>
      </c>
      <c r="AU239" s="142" t="s">
        <v>97</v>
      </c>
      <c r="AV239" s="12" t="s">
        <v>86</v>
      </c>
      <c r="AW239" s="12" t="s">
        <v>32</v>
      </c>
      <c r="AX239" s="12" t="s">
        <v>81</v>
      </c>
      <c r="AY239" s="142" t="s">
        <v>157</v>
      </c>
    </row>
    <row r="240" spans="2:65" s="1" customFormat="1" ht="16.5" customHeight="1">
      <c r="B240" s="31"/>
      <c r="C240" s="127" t="s">
        <v>446</v>
      </c>
      <c r="D240" s="127" t="s">
        <v>160</v>
      </c>
      <c r="E240" s="128" t="s">
        <v>447</v>
      </c>
      <c r="F240" s="129" t="s">
        <v>448</v>
      </c>
      <c r="G240" s="130" t="s">
        <v>211</v>
      </c>
      <c r="H240" s="131">
        <v>0.01</v>
      </c>
      <c r="I240" s="132"/>
      <c r="J240" s="133">
        <f>ROUND(I240*H240,2)</f>
        <v>0</v>
      </c>
      <c r="K240" s="129" t="s">
        <v>196</v>
      </c>
      <c r="L240" s="31"/>
      <c r="M240" s="134" t="s">
        <v>1</v>
      </c>
      <c r="N240" s="135" t="s">
        <v>41</v>
      </c>
      <c r="P240" s="136">
        <f>O240*H240</f>
        <v>0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AR240" s="138" t="s">
        <v>164</v>
      </c>
      <c r="AT240" s="138" t="s">
        <v>160</v>
      </c>
      <c r="AU240" s="138" t="s">
        <v>97</v>
      </c>
      <c r="AY240" s="16" t="s">
        <v>157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6" t="s">
        <v>81</v>
      </c>
      <c r="BK240" s="139">
        <f>ROUND(I240*H240,2)</f>
        <v>0</v>
      </c>
      <c r="BL240" s="16" t="s">
        <v>164</v>
      </c>
      <c r="BM240" s="138" t="s">
        <v>449</v>
      </c>
    </row>
    <row r="241" spans="2:65" s="12" customFormat="1" ht="11.25">
      <c r="B241" s="140"/>
      <c r="D241" s="141" t="s">
        <v>182</v>
      </c>
      <c r="F241" s="143" t="s">
        <v>450</v>
      </c>
      <c r="H241" s="144">
        <v>0.01</v>
      </c>
      <c r="I241" s="145"/>
      <c r="L241" s="140"/>
      <c r="M241" s="146"/>
      <c r="T241" s="147"/>
      <c r="AT241" s="142" t="s">
        <v>182</v>
      </c>
      <c r="AU241" s="142" t="s">
        <v>97</v>
      </c>
      <c r="AV241" s="12" t="s">
        <v>86</v>
      </c>
      <c r="AW241" s="12" t="s">
        <v>4</v>
      </c>
      <c r="AX241" s="12" t="s">
        <v>81</v>
      </c>
      <c r="AY241" s="142" t="s">
        <v>157</v>
      </c>
    </row>
    <row r="242" spans="2:65" s="1" customFormat="1" ht="16.5" customHeight="1">
      <c r="B242" s="31"/>
      <c r="C242" s="155" t="s">
        <v>89</v>
      </c>
      <c r="D242" s="155" t="s">
        <v>307</v>
      </c>
      <c r="E242" s="156" t="s">
        <v>451</v>
      </c>
      <c r="F242" s="157" t="s">
        <v>452</v>
      </c>
      <c r="G242" s="158" t="s">
        <v>453</v>
      </c>
      <c r="H242" s="159">
        <v>10.3</v>
      </c>
      <c r="I242" s="160"/>
      <c r="J242" s="161">
        <f>ROUND(I242*H242,2)</f>
        <v>0</v>
      </c>
      <c r="K242" s="157" t="s">
        <v>196</v>
      </c>
      <c r="L242" s="162"/>
      <c r="M242" s="163" t="s">
        <v>1</v>
      </c>
      <c r="N242" s="164" t="s">
        <v>41</v>
      </c>
      <c r="P242" s="136">
        <f>O242*H242</f>
        <v>0</v>
      </c>
      <c r="Q242" s="136">
        <v>1E-3</v>
      </c>
      <c r="R242" s="136">
        <f>Q242*H242</f>
        <v>1.03E-2</v>
      </c>
      <c r="S242" s="136">
        <v>0</v>
      </c>
      <c r="T242" s="137">
        <f>S242*H242</f>
        <v>0</v>
      </c>
      <c r="AR242" s="138" t="s">
        <v>189</v>
      </c>
      <c r="AT242" s="138" t="s">
        <v>307</v>
      </c>
      <c r="AU242" s="138" t="s">
        <v>97</v>
      </c>
      <c r="AY242" s="16" t="s">
        <v>157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6" t="s">
        <v>81</v>
      </c>
      <c r="BK242" s="139">
        <f>ROUND(I242*H242,2)</f>
        <v>0</v>
      </c>
      <c r="BL242" s="16" t="s">
        <v>164</v>
      </c>
      <c r="BM242" s="138" t="s">
        <v>454</v>
      </c>
    </row>
    <row r="243" spans="2:65" s="12" customFormat="1" ht="11.25">
      <c r="B243" s="140"/>
      <c r="D243" s="141" t="s">
        <v>182</v>
      </c>
      <c r="E243" s="142" t="s">
        <v>1</v>
      </c>
      <c r="F243" s="143" t="s">
        <v>455</v>
      </c>
      <c r="H243" s="144">
        <v>10</v>
      </c>
      <c r="I243" s="145"/>
      <c r="L243" s="140"/>
      <c r="M243" s="146"/>
      <c r="T243" s="147"/>
      <c r="AT243" s="142" t="s">
        <v>182</v>
      </c>
      <c r="AU243" s="142" t="s">
        <v>97</v>
      </c>
      <c r="AV243" s="12" t="s">
        <v>86</v>
      </c>
      <c r="AW243" s="12" t="s">
        <v>32</v>
      </c>
      <c r="AX243" s="12" t="s">
        <v>76</v>
      </c>
      <c r="AY243" s="142" t="s">
        <v>157</v>
      </c>
    </row>
    <row r="244" spans="2:65" s="12" customFormat="1" ht="11.25">
      <c r="B244" s="140"/>
      <c r="D244" s="141" t="s">
        <v>182</v>
      </c>
      <c r="E244" s="142" t="s">
        <v>1</v>
      </c>
      <c r="F244" s="143" t="s">
        <v>456</v>
      </c>
      <c r="H244" s="144">
        <v>0.3</v>
      </c>
      <c r="I244" s="145"/>
      <c r="L244" s="140"/>
      <c r="M244" s="146"/>
      <c r="T244" s="147"/>
      <c r="AT244" s="142" t="s">
        <v>182</v>
      </c>
      <c r="AU244" s="142" t="s">
        <v>97</v>
      </c>
      <c r="AV244" s="12" t="s">
        <v>86</v>
      </c>
      <c r="AW244" s="12" t="s">
        <v>32</v>
      </c>
      <c r="AX244" s="12" t="s">
        <v>76</v>
      </c>
      <c r="AY244" s="142" t="s">
        <v>157</v>
      </c>
    </row>
    <row r="245" spans="2:65" s="13" customFormat="1" ht="11.25">
      <c r="B245" s="148"/>
      <c r="D245" s="141" t="s">
        <v>182</v>
      </c>
      <c r="E245" s="149" t="s">
        <v>1</v>
      </c>
      <c r="F245" s="150" t="s">
        <v>264</v>
      </c>
      <c r="H245" s="151">
        <v>10.3</v>
      </c>
      <c r="I245" s="152"/>
      <c r="L245" s="148"/>
      <c r="M245" s="153"/>
      <c r="T245" s="154"/>
      <c r="AT245" s="149" t="s">
        <v>182</v>
      </c>
      <c r="AU245" s="149" t="s">
        <v>97</v>
      </c>
      <c r="AV245" s="13" t="s">
        <v>164</v>
      </c>
      <c r="AW245" s="13" t="s">
        <v>32</v>
      </c>
      <c r="AX245" s="13" t="s">
        <v>81</v>
      </c>
      <c r="AY245" s="149" t="s">
        <v>157</v>
      </c>
    </row>
    <row r="246" spans="2:65" s="1" customFormat="1" ht="16.5" customHeight="1">
      <c r="B246" s="31"/>
      <c r="C246" s="127" t="s">
        <v>457</v>
      </c>
      <c r="D246" s="127" t="s">
        <v>160</v>
      </c>
      <c r="E246" s="128" t="s">
        <v>458</v>
      </c>
      <c r="F246" s="129" t="s">
        <v>459</v>
      </c>
      <c r="G246" s="130" t="s">
        <v>192</v>
      </c>
      <c r="H246" s="131">
        <v>10</v>
      </c>
      <c r="I246" s="132"/>
      <c r="J246" s="133">
        <f>ROUND(I246*H246,2)</f>
        <v>0</v>
      </c>
      <c r="K246" s="129" t="s">
        <v>163</v>
      </c>
      <c r="L246" s="31"/>
      <c r="M246" s="134" t="s">
        <v>1</v>
      </c>
      <c r="N246" s="135" t="s">
        <v>41</v>
      </c>
      <c r="P246" s="136">
        <f>O246*H246</f>
        <v>0</v>
      </c>
      <c r="Q246" s="136">
        <v>6.0000000000000002E-5</v>
      </c>
      <c r="R246" s="136">
        <f>Q246*H246</f>
        <v>6.0000000000000006E-4</v>
      </c>
      <c r="S246" s="136">
        <v>0</v>
      </c>
      <c r="T246" s="137">
        <f>S246*H246</f>
        <v>0</v>
      </c>
      <c r="AR246" s="138" t="s">
        <v>164</v>
      </c>
      <c r="AT246" s="138" t="s">
        <v>160</v>
      </c>
      <c r="AU246" s="138" t="s">
        <v>97</v>
      </c>
      <c r="AY246" s="16" t="s">
        <v>157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6" t="s">
        <v>81</v>
      </c>
      <c r="BK246" s="139">
        <f>ROUND(I246*H246,2)</f>
        <v>0</v>
      </c>
      <c r="BL246" s="16" t="s">
        <v>164</v>
      </c>
      <c r="BM246" s="138" t="s">
        <v>460</v>
      </c>
    </row>
    <row r="247" spans="2:65" s="12" customFormat="1" ht="11.25">
      <c r="B247" s="140"/>
      <c r="D247" s="141" t="s">
        <v>182</v>
      </c>
      <c r="E247" s="142" t="s">
        <v>1</v>
      </c>
      <c r="F247" s="143" t="s">
        <v>104</v>
      </c>
      <c r="H247" s="144">
        <v>10</v>
      </c>
      <c r="I247" s="145"/>
      <c r="L247" s="140"/>
      <c r="M247" s="146"/>
      <c r="T247" s="147"/>
      <c r="AT247" s="142" t="s">
        <v>182</v>
      </c>
      <c r="AU247" s="142" t="s">
        <v>97</v>
      </c>
      <c r="AV247" s="12" t="s">
        <v>86</v>
      </c>
      <c r="AW247" s="12" t="s">
        <v>32</v>
      </c>
      <c r="AX247" s="12" t="s">
        <v>81</v>
      </c>
      <c r="AY247" s="142" t="s">
        <v>157</v>
      </c>
    </row>
    <row r="248" spans="2:65" s="1" customFormat="1" ht="16.5" customHeight="1">
      <c r="B248" s="31"/>
      <c r="C248" s="127" t="s">
        <v>461</v>
      </c>
      <c r="D248" s="127" t="s">
        <v>160</v>
      </c>
      <c r="E248" s="128" t="s">
        <v>462</v>
      </c>
      <c r="F248" s="129" t="s">
        <v>463</v>
      </c>
      <c r="G248" s="130" t="s">
        <v>192</v>
      </c>
      <c r="H248" s="131">
        <v>10</v>
      </c>
      <c r="I248" s="132"/>
      <c r="J248" s="133">
        <f>ROUND(I248*H248,2)</f>
        <v>0</v>
      </c>
      <c r="K248" s="129" t="s">
        <v>196</v>
      </c>
      <c r="L248" s="31"/>
      <c r="M248" s="134" t="s">
        <v>1</v>
      </c>
      <c r="N248" s="135" t="s">
        <v>41</v>
      </c>
      <c r="P248" s="136">
        <f>O248*H248</f>
        <v>0</v>
      </c>
      <c r="Q248" s="136">
        <v>1.0000000000000001E-5</v>
      </c>
      <c r="R248" s="136">
        <f>Q248*H248</f>
        <v>1E-4</v>
      </c>
      <c r="S248" s="136">
        <v>0</v>
      </c>
      <c r="T248" s="137">
        <f>S248*H248</f>
        <v>0</v>
      </c>
      <c r="AR248" s="138" t="s">
        <v>164</v>
      </c>
      <c r="AT248" s="138" t="s">
        <v>160</v>
      </c>
      <c r="AU248" s="138" t="s">
        <v>97</v>
      </c>
      <c r="AY248" s="16" t="s">
        <v>157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6" t="s">
        <v>81</v>
      </c>
      <c r="BK248" s="139">
        <f>ROUND(I248*H248,2)</f>
        <v>0</v>
      </c>
      <c r="BL248" s="16" t="s">
        <v>164</v>
      </c>
      <c r="BM248" s="138" t="s">
        <v>464</v>
      </c>
    </row>
    <row r="249" spans="2:65" s="12" customFormat="1" ht="11.25">
      <c r="B249" s="140"/>
      <c r="D249" s="141" t="s">
        <v>182</v>
      </c>
      <c r="E249" s="142" t="s">
        <v>1</v>
      </c>
      <c r="F249" s="143" t="s">
        <v>104</v>
      </c>
      <c r="H249" s="144">
        <v>10</v>
      </c>
      <c r="I249" s="145"/>
      <c r="L249" s="140"/>
      <c r="M249" s="146"/>
      <c r="T249" s="147"/>
      <c r="AT249" s="142" t="s">
        <v>182</v>
      </c>
      <c r="AU249" s="142" t="s">
        <v>97</v>
      </c>
      <c r="AV249" s="12" t="s">
        <v>86</v>
      </c>
      <c r="AW249" s="12" t="s">
        <v>32</v>
      </c>
      <c r="AX249" s="12" t="s">
        <v>81</v>
      </c>
      <c r="AY249" s="142" t="s">
        <v>157</v>
      </c>
    </row>
    <row r="250" spans="2:65" s="1" customFormat="1" ht="16.5" customHeight="1">
      <c r="B250" s="31"/>
      <c r="C250" s="155" t="s">
        <v>465</v>
      </c>
      <c r="D250" s="155" t="s">
        <v>307</v>
      </c>
      <c r="E250" s="156" t="s">
        <v>466</v>
      </c>
      <c r="F250" s="157" t="s">
        <v>467</v>
      </c>
      <c r="G250" s="158" t="s">
        <v>192</v>
      </c>
      <c r="H250" s="159">
        <v>30</v>
      </c>
      <c r="I250" s="160"/>
      <c r="J250" s="161">
        <f>ROUND(I250*H250,2)</f>
        <v>0</v>
      </c>
      <c r="K250" s="157" t="s">
        <v>163</v>
      </c>
      <c r="L250" s="162"/>
      <c r="M250" s="163" t="s">
        <v>1</v>
      </c>
      <c r="N250" s="164" t="s">
        <v>41</v>
      </c>
      <c r="P250" s="136">
        <f>O250*H250</f>
        <v>0</v>
      </c>
      <c r="Q250" s="136">
        <v>5.8999999999999999E-3</v>
      </c>
      <c r="R250" s="136">
        <f>Q250*H250</f>
        <v>0.17699999999999999</v>
      </c>
      <c r="S250" s="136">
        <v>0</v>
      </c>
      <c r="T250" s="137">
        <f>S250*H250</f>
        <v>0</v>
      </c>
      <c r="AR250" s="138" t="s">
        <v>86</v>
      </c>
      <c r="AT250" s="138" t="s">
        <v>307</v>
      </c>
      <c r="AU250" s="138" t="s">
        <v>97</v>
      </c>
      <c r="AY250" s="16" t="s">
        <v>157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6" t="s">
        <v>81</v>
      </c>
      <c r="BK250" s="139">
        <f>ROUND(I250*H250,2)</f>
        <v>0</v>
      </c>
      <c r="BL250" s="16" t="s">
        <v>81</v>
      </c>
      <c r="BM250" s="138" t="s">
        <v>468</v>
      </c>
    </row>
    <row r="251" spans="2:65" s="12" customFormat="1" ht="11.25">
      <c r="B251" s="140"/>
      <c r="D251" s="141" t="s">
        <v>182</v>
      </c>
      <c r="E251" s="142" t="s">
        <v>1</v>
      </c>
      <c r="F251" s="143" t="s">
        <v>469</v>
      </c>
      <c r="H251" s="144">
        <v>30</v>
      </c>
      <c r="I251" s="145"/>
      <c r="L251" s="140"/>
      <c r="M251" s="146"/>
      <c r="T251" s="147"/>
      <c r="AT251" s="142" t="s">
        <v>182</v>
      </c>
      <c r="AU251" s="142" t="s">
        <v>97</v>
      </c>
      <c r="AV251" s="12" t="s">
        <v>86</v>
      </c>
      <c r="AW251" s="12" t="s">
        <v>32</v>
      </c>
      <c r="AX251" s="12" t="s">
        <v>81</v>
      </c>
      <c r="AY251" s="142" t="s">
        <v>157</v>
      </c>
    </row>
    <row r="252" spans="2:65" s="1" customFormat="1" ht="16.5" customHeight="1">
      <c r="B252" s="31"/>
      <c r="C252" s="155" t="s">
        <v>470</v>
      </c>
      <c r="D252" s="155" t="s">
        <v>307</v>
      </c>
      <c r="E252" s="156" t="s">
        <v>471</v>
      </c>
      <c r="F252" s="157" t="s">
        <v>472</v>
      </c>
      <c r="G252" s="158" t="s">
        <v>192</v>
      </c>
      <c r="H252" s="159">
        <v>90</v>
      </c>
      <c r="I252" s="160"/>
      <c r="J252" s="161">
        <f>ROUND(I252*H252,2)</f>
        <v>0</v>
      </c>
      <c r="K252" s="157" t="s">
        <v>196</v>
      </c>
      <c r="L252" s="162"/>
      <c r="M252" s="163" t="s">
        <v>1</v>
      </c>
      <c r="N252" s="164" t="s">
        <v>41</v>
      </c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AR252" s="138" t="s">
        <v>86</v>
      </c>
      <c r="AT252" s="138" t="s">
        <v>307</v>
      </c>
      <c r="AU252" s="138" t="s">
        <v>97</v>
      </c>
      <c r="AY252" s="16" t="s">
        <v>157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6" t="s">
        <v>81</v>
      </c>
      <c r="BK252" s="139">
        <f>ROUND(I252*H252,2)</f>
        <v>0</v>
      </c>
      <c r="BL252" s="16" t="s">
        <v>81</v>
      </c>
      <c r="BM252" s="138" t="s">
        <v>473</v>
      </c>
    </row>
    <row r="253" spans="2:65" s="12" customFormat="1" ht="11.25">
      <c r="B253" s="140"/>
      <c r="D253" s="141" t="s">
        <v>182</v>
      </c>
      <c r="E253" s="142" t="s">
        <v>1</v>
      </c>
      <c r="F253" s="143" t="s">
        <v>474</v>
      </c>
      <c r="H253" s="144">
        <v>90</v>
      </c>
      <c r="I253" s="145"/>
      <c r="L253" s="140"/>
      <c r="M253" s="146"/>
      <c r="T253" s="147"/>
      <c r="AT253" s="142" t="s">
        <v>182</v>
      </c>
      <c r="AU253" s="142" t="s">
        <v>97</v>
      </c>
      <c r="AV253" s="12" t="s">
        <v>86</v>
      </c>
      <c r="AW253" s="12" t="s">
        <v>32</v>
      </c>
      <c r="AX253" s="12" t="s">
        <v>81</v>
      </c>
      <c r="AY253" s="142" t="s">
        <v>157</v>
      </c>
    </row>
    <row r="254" spans="2:65" s="1" customFormat="1" ht="16.5" customHeight="1">
      <c r="B254" s="31"/>
      <c r="C254" s="155" t="s">
        <v>475</v>
      </c>
      <c r="D254" s="155" t="s">
        <v>307</v>
      </c>
      <c r="E254" s="156" t="s">
        <v>476</v>
      </c>
      <c r="F254" s="157" t="s">
        <v>477</v>
      </c>
      <c r="G254" s="158" t="s">
        <v>204</v>
      </c>
      <c r="H254" s="159">
        <v>20</v>
      </c>
      <c r="I254" s="160"/>
      <c r="J254" s="161">
        <f>ROUND(I254*H254,2)</f>
        <v>0</v>
      </c>
      <c r="K254" s="157" t="s">
        <v>196</v>
      </c>
      <c r="L254" s="162"/>
      <c r="M254" s="163" t="s">
        <v>1</v>
      </c>
      <c r="N254" s="164" t="s">
        <v>41</v>
      </c>
      <c r="P254" s="136">
        <f>O254*H254</f>
        <v>0</v>
      </c>
      <c r="Q254" s="136">
        <v>0</v>
      </c>
      <c r="R254" s="136">
        <f>Q254*H254</f>
        <v>0</v>
      </c>
      <c r="S254" s="136">
        <v>0</v>
      </c>
      <c r="T254" s="137">
        <f>S254*H254</f>
        <v>0</v>
      </c>
      <c r="AR254" s="138" t="s">
        <v>86</v>
      </c>
      <c r="AT254" s="138" t="s">
        <v>307</v>
      </c>
      <c r="AU254" s="138" t="s">
        <v>97</v>
      </c>
      <c r="AY254" s="16" t="s">
        <v>157</v>
      </c>
      <c r="BE254" s="139">
        <f>IF(N254="základní",J254,0)</f>
        <v>0</v>
      </c>
      <c r="BF254" s="139">
        <f>IF(N254="snížená",J254,0)</f>
        <v>0</v>
      </c>
      <c r="BG254" s="139">
        <f>IF(N254="zákl. přenesená",J254,0)</f>
        <v>0</v>
      </c>
      <c r="BH254" s="139">
        <f>IF(N254="sníž. přenesená",J254,0)</f>
        <v>0</v>
      </c>
      <c r="BI254" s="139">
        <f>IF(N254="nulová",J254,0)</f>
        <v>0</v>
      </c>
      <c r="BJ254" s="16" t="s">
        <v>81</v>
      </c>
      <c r="BK254" s="139">
        <f>ROUND(I254*H254,2)</f>
        <v>0</v>
      </c>
      <c r="BL254" s="16" t="s">
        <v>81</v>
      </c>
      <c r="BM254" s="138" t="s">
        <v>478</v>
      </c>
    </row>
    <row r="255" spans="2:65" s="12" customFormat="1" ht="11.25">
      <c r="B255" s="140"/>
      <c r="D255" s="141" t="s">
        <v>182</v>
      </c>
      <c r="E255" s="142" t="s">
        <v>1</v>
      </c>
      <c r="F255" s="143" t="s">
        <v>479</v>
      </c>
      <c r="H255" s="144">
        <v>20</v>
      </c>
      <c r="I255" s="145"/>
      <c r="L255" s="140"/>
      <c r="M255" s="146"/>
      <c r="T255" s="147"/>
      <c r="AT255" s="142" t="s">
        <v>182</v>
      </c>
      <c r="AU255" s="142" t="s">
        <v>97</v>
      </c>
      <c r="AV255" s="12" t="s">
        <v>86</v>
      </c>
      <c r="AW255" s="12" t="s">
        <v>32</v>
      </c>
      <c r="AX255" s="12" t="s">
        <v>81</v>
      </c>
      <c r="AY255" s="142" t="s">
        <v>157</v>
      </c>
    </row>
    <row r="256" spans="2:65" s="1" customFormat="1" ht="16.5" customHeight="1">
      <c r="B256" s="31"/>
      <c r="C256" s="127" t="s">
        <v>480</v>
      </c>
      <c r="D256" s="127" t="s">
        <v>160</v>
      </c>
      <c r="E256" s="128" t="s">
        <v>481</v>
      </c>
      <c r="F256" s="129" t="s">
        <v>482</v>
      </c>
      <c r="G256" s="130" t="s">
        <v>192</v>
      </c>
      <c r="H256" s="131">
        <v>10</v>
      </c>
      <c r="I256" s="132"/>
      <c r="J256" s="133">
        <f>ROUND(I256*H256,2)</f>
        <v>0</v>
      </c>
      <c r="K256" s="129" t="s">
        <v>163</v>
      </c>
      <c r="L256" s="31"/>
      <c r="M256" s="134" t="s">
        <v>1</v>
      </c>
      <c r="N256" s="135" t="s">
        <v>41</v>
      </c>
      <c r="P256" s="136">
        <f>O256*H256</f>
        <v>0</v>
      </c>
      <c r="Q256" s="136">
        <v>0</v>
      </c>
      <c r="R256" s="136">
        <f>Q256*H256</f>
        <v>0</v>
      </c>
      <c r="S256" s="136">
        <v>0</v>
      </c>
      <c r="T256" s="137">
        <f>S256*H256</f>
        <v>0</v>
      </c>
      <c r="AR256" s="138" t="s">
        <v>81</v>
      </c>
      <c r="AT256" s="138" t="s">
        <v>160</v>
      </c>
      <c r="AU256" s="138" t="s">
        <v>97</v>
      </c>
      <c r="AY256" s="16" t="s">
        <v>157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6" t="s">
        <v>81</v>
      </c>
      <c r="BK256" s="139">
        <f>ROUND(I256*H256,2)</f>
        <v>0</v>
      </c>
      <c r="BL256" s="16" t="s">
        <v>81</v>
      </c>
      <c r="BM256" s="138" t="s">
        <v>483</v>
      </c>
    </row>
    <row r="257" spans="2:65" s="12" customFormat="1" ht="11.25">
      <c r="B257" s="140"/>
      <c r="D257" s="141" t="s">
        <v>182</v>
      </c>
      <c r="E257" s="142" t="s">
        <v>1</v>
      </c>
      <c r="F257" s="143" t="s">
        <v>104</v>
      </c>
      <c r="H257" s="144">
        <v>10</v>
      </c>
      <c r="I257" s="145"/>
      <c r="L257" s="140"/>
      <c r="M257" s="146"/>
      <c r="T257" s="147"/>
      <c r="AT257" s="142" t="s">
        <v>182</v>
      </c>
      <c r="AU257" s="142" t="s">
        <v>97</v>
      </c>
      <c r="AV257" s="12" t="s">
        <v>86</v>
      </c>
      <c r="AW257" s="12" t="s">
        <v>32</v>
      </c>
      <c r="AX257" s="12" t="s">
        <v>81</v>
      </c>
      <c r="AY257" s="142" t="s">
        <v>157</v>
      </c>
    </row>
    <row r="258" spans="2:65" s="1" customFormat="1" ht="16.5" customHeight="1">
      <c r="B258" s="31"/>
      <c r="C258" s="127" t="s">
        <v>484</v>
      </c>
      <c r="D258" s="127" t="s">
        <v>160</v>
      </c>
      <c r="E258" s="128" t="s">
        <v>485</v>
      </c>
      <c r="F258" s="129" t="s">
        <v>486</v>
      </c>
      <c r="G258" s="130" t="s">
        <v>88</v>
      </c>
      <c r="H258" s="131">
        <v>13</v>
      </c>
      <c r="I258" s="132"/>
      <c r="J258" s="133">
        <f>ROUND(I258*H258,2)</f>
        <v>0</v>
      </c>
      <c r="K258" s="129" t="s">
        <v>163</v>
      </c>
      <c r="L258" s="31"/>
      <c r="M258" s="134" t="s">
        <v>1</v>
      </c>
      <c r="N258" s="135" t="s">
        <v>41</v>
      </c>
      <c r="P258" s="136">
        <f>O258*H258</f>
        <v>0</v>
      </c>
      <c r="Q258" s="136">
        <v>0</v>
      </c>
      <c r="R258" s="136">
        <f>Q258*H258</f>
        <v>0</v>
      </c>
      <c r="S258" s="136">
        <v>0</v>
      </c>
      <c r="T258" s="137">
        <f>S258*H258</f>
        <v>0</v>
      </c>
      <c r="AR258" s="138" t="s">
        <v>81</v>
      </c>
      <c r="AT258" s="138" t="s">
        <v>160</v>
      </c>
      <c r="AU258" s="138" t="s">
        <v>97</v>
      </c>
      <c r="AY258" s="16" t="s">
        <v>157</v>
      </c>
      <c r="BE258" s="139">
        <f>IF(N258="základní",J258,0)</f>
        <v>0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6" t="s">
        <v>81</v>
      </c>
      <c r="BK258" s="139">
        <f>ROUND(I258*H258,2)</f>
        <v>0</v>
      </c>
      <c r="BL258" s="16" t="s">
        <v>81</v>
      </c>
      <c r="BM258" s="138" t="s">
        <v>487</v>
      </c>
    </row>
    <row r="259" spans="2:65" s="12" customFormat="1" ht="11.25">
      <c r="B259" s="140"/>
      <c r="D259" s="141" t="s">
        <v>182</v>
      </c>
      <c r="E259" s="142" t="s">
        <v>1</v>
      </c>
      <c r="F259" s="143" t="s">
        <v>488</v>
      </c>
      <c r="H259" s="144">
        <v>13</v>
      </c>
      <c r="I259" s="145"/>
      <c r="L259" s="140"/>
      <c r="M259" s="146"/>
      <c r="T259" s="147"/>
      <c r="AT259" s="142" t="s">
        <v>182</v>
      </c>
      <c r="AU259" s="142" t="s">
        <v>97</v>
      </c>
      <c r="AV259" s="12" t="s">
        <v>86</v>
      </c>
      <c r="AW259" s="12" t="s">
        <v>32</v>
      </c>
      <c r="AX259" s="12" t="s">
        <v>81</v>
      </c>
      <c r="AY259" s="142" t="s">
        <v>157</v>
      </c>
    </row>
    <row r="260" spans="2:65" s="1" customFormat="1" ht="16.5" customHeight="1">
      <c r="B260" s="31"/>
      <c r="C260" s="155" t="s">
        <v>489</v>
      </c>
      <c r="D260" s="155" t="s">
        <v>307</v>
      </c>
      <c r="E260" s="156" t="s">
        <v>490</v>
      </c>
      <c r="F260" s="157" t="s">
        <v>491</v>
      </c>
      <c r="G260" s="158" t="s">
        <v>84</v>
      </c>
      <c r="H260" s="159">
        <v>1.3</v>
      </c>
      <c r="I260" s="160"/>
      <c r="J260" s="161">
        <f>ROUND(I260*H260,2)</f>
        <v>0</v>
      </c>
      <c r="K260" s="157" t="s">
        <v>163</v>
      </c>
      <c r="L260" s="162"/>
      <c r="M260" s="163" t="s">
        <v>1</v>
      </c>
      <c r="N260" s="164" t="s">
        <v>41</v>
      </c>
      <c r="P260" s="136">
        <f>O260*H260</f>
        <v>0</v>
      </c>
      <c r="Q260" s="136">
        <v>0.2</v>
      </c>
      <c r="R260" s="136">
        <f>Q260*H260</f>
        <v>0.26</v>
      </c>
      <c r="S260" s="136">
        <v>0</v>
      </c>
      <c r="T260" s="137">
        <f>S260*H260</f>
        <v>0</v>
      </c>
      <c r="AR260" s="138" t="s">
        <v>189</v>
      </c>
      <c r="AT260" s="138" t="s">
        <v>307</v>
      </c>
      <c r="AU260" s="138" t="s">
        <v>97</v>
      </c>
      <c r="AY260" s="16" t="s">
        <v>157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6" t="s">
        <v>81</v>
      </c>
      <c r="BK260" s="139">
        <f>ROUND(I260*H260,2)</f>
        <v>0</v>
      </c>
      <c r="BL260" s="16" t="s">
        <v>164</v>
      </c>
      <c r="BM260" s="138" t="s">
        <v>492</v>
      </c>
    </row>
    <row r="261" spans="2:65" s="12" customFormat="1" ht="11.25">
      <c r="B261" s="140"/>
      <c r="D261" s="141" t="s">
        <v>182</v>
      </c>
      <c r="F261" s="143" t="s">
        <v>493</v>
      </c>
      <c r="H261" s="144">
        <v>1.3</v>
      </c>
      <c r="I261" s="145"/>
      <c r="L261" s="140"/>
      <c r="M261" s="146"/>
      <c r="T261" s="147"/>
      <c r="AT261" s="142" t="s">
        <v>182</v>
      </c>
      <c r="AU261" s="142" t="s">
        <v>97</v>
      </c>
      <c r="AV261" s="12" t="s">
        <v>86</v>
      </c>
      <c r="AW261" s="12" t="s">
        <v>4</v>
      </c>
      <c r="AX261" s="12" t="s">
        <v>81</v>
      </c>
      <c r="AY261" s="142" t="s">
        <v>157</v>
      </c>
    </row>
    <row r="262" spans="2:65" s="1" customFormat="1" ht="16.5" customHeight="1">
      <c r="B262" s="31"/>
      <c r="C262" s="127" t="s">
        <v>494</v>
      </c>
      <c r="D262" s="127" t="s">
        <v>160</v>
      </c>
      <c r="E262" s="128" t="s">
        <v>495</v>
      </c>
      <c r="F262" s="129" t="s">
        <v>496</v>
      </c>
      <c r="G262" s="130" t="s">
        <v>192</v>
      </c>
      <c r="H262" s="131">
        <v>10</v>
      </c>
      <c r="I262" s="132"/>
      <c r="J262" s="133">
        <f>ROUND(I262*H262,2)</f>
        <v>0</v>
      </c>
      <c r="K262" s="129" t="s">
        <v>163</v>
      </c>
      <c r="L262" s="31"/>
      <c r="M262" s="134" t="s">
        <v>1</v>
      </c>
      <c r="N262" s="135" t="s">
        <v>41</v>
      </c>
      <c r="P262" s="136">
        <f>O262*H262</f>
        <v>0</v>
      </c>
      <c r="Q262" s="136">
        <v>0</v>
      </c>
      <c r="R262" s="136">
        <f>Q262*H262</f>
        <v>0</v>
      </c>
      <c r="S262" s="136">
        <v>0</v>
      </c>
      <c r="T262" s="137">
        <f>S262*H262</f>
        <v>0</v>
      </c>
      <c r="AR262" s="138" t="s">
        <v>81</v>
      </c>
      <c r="AT262" s="138" t="s">
        <v>160</v>
      </c>
      <c r="AU262" s="138" t="s">
        <v>97</v>
      </c>
      <c r="AY262" s="16" t="s">
        <v>157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6" t="s">
        <v>81</v>
      </c>
      <c r="BK262" s="139">
        <f>ROUND(I262*H262,2)</f>
        <v>0</v>
      </c>
      <c r="BL262" s="16" t="s">
        <v>81</v>
      </c>
      <c r="BM262" s="138" t="s">
        <v>497</v>
      </c>
    </row>
    <row r="263" spans="2:65" s="12" customFormat="1" ht="11.25">
      <c r="B263" s="140"/>
      <c r="D263" s="141" t="s">
        <v>182</v>
      </c>
      <c r="E263" s="142" t="s">
        <v>1</v>
      </c>
      <c r="F263" s="143" t="s">
        <v>104</v>
      </c>
      <c r="H263" s="144">
        <v>10</v>
      </c>
      <c r="I263" s="145"/>
      <c r="L263" s="140"/>
      <c r="M263" s="146"/>
      <c r="T263" s="147"/>
      <c r="AT263" s="142" t="s">
        <v>182</v>
      </c>
      <c r="AU263" s="142" t="s">
        <v>97</v>
      </c>
      <c r="AV263" s="12" t="s">
        <v>86</v>
      </c>
      <c r="AW263" s="12" t="s">
        <v>32</v>
      </c>
      <c r="AX263" s="12" t="s">
        <v>81</v>
      </c>
      <c r="AY263" s="142" t="s">
        <v>157</v>
      </c>
    </row>
    <row r="264" spans="2:65" s="1" customFormat="1" ht="16.5" customHeight="1">
      <c r="B264" s="31"/>
      <c r="C264" s="155" t="s">
        <v>498</v>
      </c>
      <c r="D264" s="155" t="s">
        <v>307</v>
      </c>
      <c r="E264" s="156" t="s">
        <v>499</v>
      </c>
      <c r="F264" s="157" t="s">
        <v>500</v>
      </c>
      <c r="G264" s="158" t="s">
        <v>192</v>
      </c>
      <c r="H264" s="159">
        <v>10</v>
      </c>
      <c r="I264" s="160"/>
      <c r="J264" s="161">
        <f>ROUND(I264*H264,2)</f>
        <v>0</v>
      </c>
      <c r="K264" s="157" t="s">
        <v>196</v>
      </c>
      <c r="L264" s="162"/>
      <c r="M264" s="163" t="s">
        <v>1</v>
      </c>
      <c r="N264" s="164" t="s">
        <v>41</v>
      </c>
      <c r="P264" s="136">
        <f>O264*H264</f>
        <v>0</v>
      </c>
      <c r="Q264" s="136">
        <v>0</v>
      </c>
      <c r="R264" s="136">
        <f>Q264*H264</f>
        <v>0</v>
      </c>
      <c r="S264" s="136">
        <v>0</v>
      </c>
      <c r="T264" s="137">
        <f>S264*H264</f>
        <v>0</v>
      </c>
      <c r="AR264" s="138" t="s">
        <v>86</v>
      </c>
      <c r="AT264" s="138" t="s">
        <v>307</v>
      </c>
      <c r="AU264" s="138" t="s">
        <v>97</v>
      </c>
      <c r="AY264" s="16" t="s">
        <v>157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6" t="s">
        <v>81</v>
      </c>
      <c r="BK264" s="139">
        <f>ROUND(I264*H264,2)</f>
        <v>0</v>
      </c>
      <c r="BL264" s="16" t="s">
        <v>81</v>
      </c>
      <c r="BM264" s="138" t="s">
        <v>501</v>
      </c>
    </row>
    <row r="265" spans="2:65" s="1" customFormat="1" ht="16.5" customHeight="1">
      <c r="B265" s="31"/>
      <c r="C265" s="127" t="s">
        <v>502</v>
      </c>
      <c r="D265" s="127" t="s">
        <v>160</v>
      </c>
      <c r="E265" s="128" t="s">
        <v>503</v>
      </c>
      <c r="F265" s="129" t="s">
        <v>504</v>
      </c>
      <c r="G265" s="130" t="s">
        <v>84</v>
      </c>
      <c r="H265" s="131">
        <v>1.03</v>
      </c>
      <c r="I265" s="132"/>
      <c r="J265" s="133">
        <f>ROUND(I265*H265,2)</f>
        <v>0</v>
      </c>
      <c r="K265" s="129" t="s">
        <v>163</v>
      </c>
      <c r="L265" s="31"/>
      <c r="M265" s="134" t="s">
        <v>1</v>
      </c>
      <c r="N265" s="135" t="s">
        <v>41</v>
      </c>
      <c r="P265" s="136">
        <f>O265*H265</f>
        <v>0</v>
      </c>
      <c r="Q265" s="136">
        <v>0</v>
      </c>
      <c r="R265" s="136">
        <f>Q265*H265</f>
        <v>0</v>
      </c>
      <c r="S265" s="136">
        <v>0</v>
      </c>
      <c r="T265" s="137">
        <f>S265*H265</f>
        <v>0</v>
      </c>
      <c r="AR265" s="138" t="s">
        <v>164</v>
      </c>
      <c r="AT265" s="138" t="s">
        <v>160</v>
      </c>
      <c r="AU265" s="138" t="s">
        <v>97</v>
      </c>
      <c r="AY265" s="16" t="s">
        <v>157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6" t="s">
        <v>81</v>
      </c>
      <c r="BK265" s="139">
        <f>ROUND(I265*H265,2)</f>
        <v>0</v>
      </c>
      <c r="BL265" s="16" t="s">
        <v>164</v>
      </c>
      <c r="BM265" s="138" t="s">
        <v>505</v>
      </c>
    </row>
    <row r="266" spans="2:65" s="12" customFormat="1" ht="11.25">
      <c r="B266" s="140"/>
      <c r="D266" s="141" t="s">
        <v>182</v>
      </c>
      <c r="E266" s="142" t="s">
        <v>1</v>
      </c>
      <c r="F266" s="143" t="s">
        <v>506</v>
      </c>
      <c r="H266" s="144">
        <v>1</v>
      </c>
      <c r="I266" s="145"/>
      <c r="L266" s="140"/>
      <c r="M266" s="146"/>
      <c r="T266" s="147"/>
      <c r="AT266" s="142" t="s">
        <v>182</v>
      </c>
      <c r="AU266" s="142" t="s">
        <v>97</v>
      </c>
      <c r="AV266" s="12" t="s">
        <v>86</v>
      </c>
      <c r="AW266" s="12" t="s">
        <v>32</v>
      </c>
      <c r="AX266" s="12" t="s">
        <v>76</v>
      </c>
      <c r="AY266" s="142" t="s">
        <v>157</v>
      </c>
    </row>
    <row r="267" spans="2:65" s="12" customFormat="1" ht="11.25">
      <c r="B267" s="140"/>
      <c r="D267" s="141" t="s">
        <v>182</v>
      </c>
      <c r="E267" s="142" t="s">
        <v>1</v>
      </c>
      <c r="F267" s="143" t="s">
        <v>507</v>
      </c>
      <c r="H267" s="144">
        <v>0.03</v>
      </c>
      <c r="I267" s="145"/>
      <c r="L267" s="140"/>
      <c r="M267" s="146"/>
      <c r="T267" s="147"/>
      <c r="AT267" s="142" t="s">
        <v>182</v>
      </c>
      <c r="AU267" s="142" t="s">
        <v>97</v>
      </c>
      <c r="AV267" s="12" t="s">
        <v>86</v>
      </c>
      <c r="AW267" s="12" t="s">
        <v>32</v>
      </c>
      <c r="AX267" s="12" t="s">
        <v>76</v>
      </c>
      <c r="AY267" s="142" t="s">
        <v>157</v>
      </c>
    </row>
    <row r="268" spans="2:65" s="13" customFormat="1" ht="11.25">
      <c r="B268" s="148"/>
      <c r="D268" s="141" t="s">
        <v>182</v>
      </c>
      <c r="E268" s="149" t="s">
        <v>1</v>
      </c>
      <c r="F268" s="150" t="s">
        <v>264</v>
      </c>
      <c r="H268" s="151">
        <v>1.03</v>
      </c>
      <c r="I268" s="152"/>
      <c r="L268" s="148"/>
      <c r="M268" s="153"/>
      <c r="T268" s="154"/>
      <c r="AT268" s="149" t="s">
        <v>182</v>
      </c>
      <c r="AU268" s="149" t="s">
        <v>97</v>
      </c>
      <c r="AV268" s="13" t="s">
        <v>164</v>
      </c>
      <c r="AW268" s="13" t="s">
        <v>32</v>
      </c>
      <c r="AX268" s="13" t="s">
        <v>81</v>
      </c>
      <c r="AY268" s="149" t="s">
        <v>157</v>
      </c>
    </row>
    <row r="269" spans="2:65" s="1" customFormat="1" ht="16.5" customHeight="1">
      <c r="B269" s="31"/>
      <c r="C269" s="127" t="s">
        <v>508</v>
      </c>
      <c r="D269" s="127" t="s">
        <v>160</v>
      </c>
      <c r="E269" s="128" t="s">
        <v>509</v>
      </c>
      <c r="F269" s="129" t="s">
        <v>510</v>
      </c>
      <c r="G269" s="130" t="s">
        <v>84</v>
      </c>
      <c r="H269" s="131">
        <v>1.03</v>
      </c>
      <c r="I269" s="132"/>
      <c r="J269" s="133">
        <f>ROUND(I269*H269,2)</f>
        <v>0</v>
      </c>
      <c r="K269" s="129" t="s">
        <v>163</v>
      </c>
      <c r="L269" s="31"/>
      <c r="M269" s="134" t="s">
        <v>1</v>
      </c>
      <c r="N269" s="135" t="s">
        <v>41</v>
      </c>
      <c r="P269" s="136">
        <f>O269*H269</f>
        <v>0</v>
      </c>
      <c r="Q269" s="136">
        <v>0</v>
      </c>
      <c r="R269" s="136">
        <f>Q269*H269</f>
        <v>0</v>
      </c>
      <c r="S269" s="136">
        <v>0</v>
      </c>
      <c r="T269" s="137">
        <f>S269*H269</f>
        <v>0</v>
      </c>
      <c r="AR269" s="138" t="s">
        <v>164</v>
      </c>
      <c r="AT269" s="138" t="s">
        <v>160</v>
      </c>
      <c r="AU269" s="138" t="s">
        <v>97</v>
      </c>
      <c r="AY269" s="16" t="s">
        <v>157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6" t="s">
        <v>81</v>
      </c>
      <c r="BK269" s="139">
        <f>ROUND(I269*H269,2)</f>
        <v>0</v>
      </c>
      <c r="BL269" s="16" t="s">
        <v>164</v>
      </c>
      <c r="BM269" s="138" t="s">
        <v>511</v>
      </c>
    </row>
    <row r="270" spans="2:65" s="1" customFormat="1" ht="16.5" customHeight="1">
      <c r="B270" s="31"/>
      <c r="C270" s="127" t="s">
        <v>512</v>
      </c>
      <c r="D270" s="127" t="s">
        <v>160</v>
      </c>
      <c r="E270" s="128" t="s">
        <v>513</v>
      </c>
      <c r="F270" s="129" t="s">
        <v>514</v>
      </c>
      <c r="G270" s="130" t="s">
        <v>84</v>
      </c>
      <c r="H270" s="131">
        <v>1.03</v>
      </c>
      <c r="I270" s="132"/>
      <c r="J270" s="133">
        <f>ROUND(I270*H270,2)</f>
        <v>0</v>
      </c>
      <c r="K270" s="129" t="s">
        <v>163</v>
      </c>
      <c r="L270" s="31"/>
      <c r="M270" s="134" t="s">
        <v>1</v>
      </c>
      <c r="N270" s="135" t="s">
        <v>41</v>
      </c>
      <c r="P270" s="136">
        <f>O270*H270</f>
        <v>0</v>
      </c>
      <c r="Q270" s="136">
        <v>0</v>
      </c>
      <c r="R270" s="136">
        <f>Q270*H270</f>
        <v>0</v>
      </c>
      <c r="S270" s="136">
        <v>0</v>
      </c>
      <c r="T270" s="137">
        <f>S270*H270</f>
        <v>0</v>
      </c>
      <c r="AR270" s="138" t="s">
        <v>164</v>
      </c>
      <c r="AT270" s="138" t="s">
        <v>160</v>
      </c>
      <c r="AU270" s="138" t="s">
        <v>97</v>
      </c>
      <c r="AY270" s="16" t="s">
        <v>157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6" t="s">
        <v>81</v>
      </c>
      <c r="BK270" s="139">
        <f>ROUND(I270*H270,2)</f>
        <v>0</v>
      </c>
      <c r="BL270" s="16" t="s">
        <v>164</v>
      </c>
      <c r="BM270" s="138" t="s">
        <v>515</v>
      </c>
    </row>
    <row r="271" spans="2:65" s="1" customFormat="1" ht="16.5" customHeight="1">
      <c r="B271" s="31"/>
      <c r="C271" s="155" t="s">
        <v>516</v>
      </c>
      <c r="D271" s="155" t="s">
        <v>307</v>
      </c>
      <c r="E271" s="156" t="s">
        <v>517</v>
      </c>
      <c r="F271" s="157" t="s">
        <v>518</v>
      </c>
      <c r="G271" s="158" t="s">
        <v>84</v>
      </c>
      <c r="H271" s="159">
        <v>1.03</v>
      </c>
      <c r="I271" s="160"/>
      <c r="J271" s="161">
        <f>ROUND(I271*H271,2)</f>
        <v>0</v>
      </c>
      <c r="K271" s="157" t="s">
        <v>163</v>
      </c>
      <c r="L271" s="162"/>
      <c r="M271" s="163" t="s">
        <v>1</v>
      </c>
      <c r="N271" s="164" t="s">
        <v>41</v>
      </c>
      <c r="P271" s="136">
        <f>O271*H271</f>
        <v>0</v>
      </c>
      <c r="Q271" s="136">
        <v>0</v>
      </c>
      <c r="R271" s="136">
        <f>Q271*H271</f>
        <v>0</v>
      </c>
      <c r="S271" s="136">
        <v>0</v>
      </c>
      <c r="T271" s="137">
        <f>S271*H271</f>
        <v>0</v>
      </c>
      <c r="AR271" s="138" t="s">
        <v>189</v>
      </c>
      <c r="AT271" s="138" t="s">
        <v>307</v>
      </c>
      <c r="AU271" s="138" t="s">
        <v>97</v>
      </c>
      <c r="AY271" s="16" t="s">
        <v>157</v>
      </c>
      <c r="BE271" s="139">
        <f>IF(N271="základní",J271,0)</f>
        <v>0</v>
      </c>
      <c r="BF271" s="139">
        <f>IF(N271="snížená",J271,0)</f>
        <v>0</v>
      </c>
      <c r="BG271" s="139">
        <f>IF(N271="zákl. přenesená",J271,0)</f>
        <v>0</v>
      </c>
      <c r="BH271" s="139">
        <f>IF(N271="sníž. přenesená",J271,0)</f>
        <v>0</v>
      </c>
      <c r="BI271" s="139">
        <f>IF(N271="nulová",J271,0)</f>
        <v>0</v>
      </c>
      <c r="BJ271" s="16" t="s">
        <v>81</v>
      </c>
      <c r="BK271" s="139">
        <f>ROUND(I271*H271,2)</f>
        <v>0</v>
      </c>
      <c r="BL271" s="16" t="s">
        <v>164</v>
      </c>
      <c r="BM271" s="138" t="s">
        <v>519</v>
      </c>
    </row>
    <row r="272" spans="2:65" s="11" customFormat="1" ht="20.85" customHeight="1">
      <c r="B272" s="115"/>
      <c r="D272" s="116" t="s">
        <v>75</v>
      </c>
      <c r="E272" s="125" t="s">
        <v>520</v>
      </c>
      <c r="F272" s="125" t="s">
        <v>521</v>
      </c>
      <c r="I272" s="118"/>
      <c r="J272" s="126">
        <f>BK272</f>
        <v>0</v>
      </c>
      <c r="L272" s="115"/>
      <c r="M272" s="120"/>
      <c r="P272" s="121">
        <f>SUM(P273:P276)</f>
        <v>0</v>
      </c>
      <c r="R272" s="121">
        <f>SUM(R273:R276)</f>
        <v>0.25900000000000001</v>
      </c>
      <c r="T272" s="122">
        <f>SUM(T273:T276)</f>
        <v>0</v>
      </c>
      <c r="AR272" s="116" t="s">
        <v>164</v>
      </c>
      <c r="AT272" s="123" t="s">
        <v>75</v>
      </c>
      <c r="AU272" s="123" t="s">
        <v>86</v>
      </c>
      <c r="AY272" s="116" t="s">
        <v>157</v>
      </c>
      <c r="BK272" s="124">
        <f>SUM(BK273:BK276)</f>
        <v>0</v>
      </c>
    </row>
    <row r="273" spans="2:65" s="1" customFormat="1" ht="16.5" customHeight="1">
      <c r="B273" s="31"/>
      <c r="C273" s="155" t="s">
        <v>522</v>
      </c>
      <c r="D273" s="155" t="s">
        <v>307</v>
      </c>
      <c r="E273" s="156" t="s">
        <v>523</v>
      </c>
      <c r="F273" s="157" t="s">
        <v>524</v>
      </c>
      <c r="G273" s="158" t="s">
        <v>192</v>
      </c>
      <c r="H273" s="159">
        <v>1</v>
      </c>
      <c r="I273" s="160"/>
      <c r="J273" s="161">
        <f>ROUND(I273*H273,2)</f>
        <v>0</v>
      </c>
      <c r="K273" s="157" t="s">
        <v>196</v>
      </c>
      <c r="L273" s="162"/>
      <c r="M273" s="163" t="s">
        <v>1</v>
      </c>
      <c r="N273" s="164" t="s">
        <v>41</v>
      </c>
      <c r="P273" s="136">
        <f>O273*H273</f>
        <v>0</v>
      </c>
      <c r="Q273" s="136">
        <v>1.4999999999999999E-2</v>
      </c>
      <c r="R273" s="136">
        <f>Q273*H273</f>
        <v>1.4999999999999999E-2</v>
      </c>
      <c r="S273" s="136">
        <v>0</v>
      </c>
      <c r="T273" s="137">
        <f>S273*H273</f>
        <v>0</v>
      </c>
      <c r="AR273" s="138" t="s">
        <v>189</v>
      </c>
      <c r="AT273" s="138" t="s">
        <v>307</v>
      </c>
      <c r="AU273" s="138" t="s">
        <v>97</v>
      </c>
      <c r="AY273" s="16" t="s">
        <v>157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6" t="s">
        <v>81</v>
      </c>
      <c r="BK273" s="139">
        <f>ROUND(I273*H273,2)</f>
        <v>0</v>
      </c>
      <c r="BL273" s="16" t="s">
        <v>164</v>
      </c>
      <c r="BM273" s="138" t="s">
        <v>525</v>
      </c>
    </row>
    <row r="274" spans="2:65" s="1" customFormat="1" ht="16.5" customHeight="1">
      <c r="B274" s="31"/>
      <c r="C274" s="155" t="s">
        <v>526</v>
      </c>
      <c r="D274" s="155" t="s">
        <v>307</v>
      </c>
      <c r="E274" s="156" t="s">
        <v>527</v>
      </c>
      <c r="F274" s="157" t="s">
        <v>528</v>
      </c>
      <c r="G274" s="158" t="s">
        <v>192</v>
      </c>
      <c r="H274" s="159">
        <v>1</v>
      </c>
      <c r="I274" s="160"/>
      <c r="J274" s="161">
        <f>ROUND(I274*H274,2)</f>
        <v>0</v>
      </c>
      <c r="K274" s="157" t="s">
        <v>196</v>
      </c>
      <c r="L274" s="162"/>
      <c r="M274" s="163" t="s">
        <v>1</v>
      </c>
      <c r="N274" s="164" t="s">
        <v>41</v>
      </c>
      <c r="P274" s="136">
        <f>O274*H274</f>
        <v>0</v>
      </c>
      <c r="Q274" s="136">
        <v>0.02</v>
      </c>
      <c r="R274" s="136">
        <f>Q274*H274</f>
        <v>0.02</v>
      </c>
      <c r="S274" s="136">
        <v>0</v>
      </c>
      <c r="T274" s="137">
        <f>S274*H274</f>
        <v>0</v>
      </c>
      <c r="AR274" s="138" t="s">
        <v>189</v>
      </c>
      <c r="AT274" s="138" t="s">
        <v>307</v>
      </c>
      <c r="AU274" s="138" t="s">
        <v>97</v>
      </c>
      <c r="AY274" s="16" t="s">
        <v>157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6" t="s">
        <v>81</v>
      </c>
      <c r="BK274" s="139">
        <f>ROUND(I274*H274,2)</f>
        <v>0</v>
      </c>
      <c r="BL274" s="16" t="s">
        <v>164</v>
      </c>
      <c r="BM274" s="138" t="s">
        <v>529</v>
      </c>
    </row>
    <row r="275" spans="2:65" s="1" customFormat="1" ht="16.5" customHeight="1">
      <c r="B275" s="31"/>
      <c r="C275" s="155" t="s">
        <v>530</v>
      </c>
      <c r="D275" s="155" t="s">
        <v>307</v>
      </c>
      <c r="E275" s="156" t="s">
        <v>531</v>
      </c>
      <c r="F275" s="157" t="s">
        <v>532</v>
      </c>
      <c r="G275" s="158" t="s">
        <v>192</v>
      </c>
      <c r="H275" s="159">
        <v>8</v>
      </c>
      <c r="I275" s="160"/>
      <c r="J275" s="161">
        <f>ROUND(I275*H275,2)</f>
        <v>0</v>
      </c>
      <c r="K275" s="157" t="s">
        <v>196</v>
      </c>
      <c r="L275" s="162"/>
      <c r="M275" s="163" t="s">
        <v>1</v>
      </c>
      <c r="N275" s="164" t="s">
        <v>41</v>
      </c>
      <c r="P275" s="136">
        <f>O275*H275</f>
        <v>0</v>
      </c>
      <c r="Q275" s="136">
        <v>2.5000000000000001E-2</v>
      </c>
      <c r="R275" s="136">
        <f>Q275*H275</f>
        <v>0.2</v>
      </c>
      <c r="S275" s="136">
        <v>0</v>
      </c>
      <c r="T275" s="137">
        <f>S275*H275</f>
        <v>0</v>
      </c>
      <c r="AR275" s="138" t="s">
        <v>189</v>
      </c>
      <c r="AT275" s="138" t="s">
        <v>307</v>
      </c>
      <c r="AU275" s="138" t="s">
        <v>97</v>
      </c>
      <c r="AY275" s="16" t="s">
        <v>157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6" t="s">
        <v>81</v>
      </c>
      <c r="BK275" s="139">
        <f>ROUND(I275*H275,2)</f>
        <v>0</v>
      </c>
      <c r="BL275" s="16" t="s">
        <v>164</v>
      </c>
      <c r="BM275" s="138" t="s">
        <v>533</v>
      </c>
    </row>
    <row r="276" spans="2:65" s="1" customFormat="1" ht="16.5" customHeight="1">
      <c r="B276" s="31"/>
      <c r="C276" s="155" t="s">
        <v>534</v>
      </c>
      <c r="D276" s="155" t="s">
        <v>307</v>
      </c>
      <c r="E276" s="156" t="s">
        <v>535</v>
      </c>
      <c r="F276" s="157" t="s">
        <v>536</v>
      </c>
      <c r="G276" s="158" t="s">
        <v>192</v>
      </c>
      <c r="H276" s="159">
        <v>12</v>
      </c>
      <c r="I276" s="160"/>
      <c r="J276" s="161">
        <f>ROUND(I276*H276,2)</f>
        <v>0</v>
      </c>
      <c r="K276" s="157" t="s">
        <v>196</v>
      </c>
      <c r="L276" s="162"/>
      <c r="M276" s="163" t="s">
        <v>1</v>
      </c>
      <c r="N276" s="164" t="s">
        <v>41</v>
      </c>
      <c r="P276" s="136">
        <f>O276*H276</f>
        <v>0</v>
      </c>
      <c r="Q276" s="136">
        <v>2E-3</v>
      </c>
      <c r="R276" s="136">
        <f>Q276*H276</f>
        <v>2.4E-2</v>
      </c>
      <c r="S276" s="136">
        <v>0</v>
      </c>
      <c r="T276" s="137">
        <f>S276*H276</f>
        <v>0</v>
      </c>
      <c r="AR276" s="138" t="s">
        <v>189</v>
      </c>
      <c r="AT276" s="138" t="s">
        <v>307</v>
      </c>
      <c r="AU276" s="138" t="s">
        <v>97</v>
      </c>
      <c r="AY276" s="16" t="s">
        <v>157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6" t="s">
        <v>81</v>
      </c>
      <c r="BK276" s="139">
        <f>ROUND(I276*H276,2)</f>
        <v>0</v>
      </c>
      <c r="BL276" s="16" t="s">
        <v>164</v>
      </c>
      <c r="BM276" s="138" t="s">
        <v>537</v>
      </c>
    </row>
    <row r="277" spans="2:65" s="11" customFormat="1" ht="20.85" customHeight="1">
      <c r="B277" s="115"/>
      <c r="D277" s="116" t="s">
        <v>75</v>
      </c>
      <c r="E277" s="125" t="s">
        <v>538</v>
      </c>
      <c r="F277" s="125" t="s">
        <v>539</v>
      </c>
      <c r="I277" s="118"/>
      <c r="J277" s="126">
        <f>BK277</f>
        <v>0</v>
      </c>
      <c r="L277" s="115"/>
      <c r="M277" s="120"/>
      <c r="P277" s="121">
        <f>P278+P308</f>
        <v>0</v>
      </c>
      <c r="R277" s="121">
        <f>R278+R308</f>
        <v>14.983890000000002</v>
      </c>
      <c r="T277" s="122">
        <f>T278+T308</f>
        <v>0</v>
      </c>
      <c r="AR277" s="116" t="s">
        <v>164</v>
      </c>
      <c r="AT277" s="123" t="s">
        <v>75</v>
      </c>
      <c r="AU277" s="123" t="s">
        <v>86</v>
      </c>
      <c r="AY277" s="116" t="s">
        <v>157</v>
      </c>
      <c r="BK277" s="124">
        <f>BK278+BK308</f>
        <v>0</v>
      </c>
    </row>
    <row r="278" spans="2:65" s="14" customFormat="1" ht="20.85" customHeight="1">
      <c r="B278" s="165"/>
      <c r="D278" s="166" t="s">
        <v>75</v>
      </c>
      <c r="E278" s="166" t="s">
        <v>540</v>
      </c>
      <c r="F278" s="166" t="s">
        <v>541</v>
      </c>
      <c r="I278" s="167"/>
      <c r="J278" s="168">
        <f>BK278</f>
        <v>0</v>
      </c>
      <c r="L278" s="165"/>
      <c r="M278" s="169"/>
      <c r="P278" s="170">
        <f>SUM(P279:P307)</f>
        <v>0</v>
      </c>
      <c r="R278" s="170">
        <f>SUM(R279:R307)</f>
        <v>14.295790000000002</v>
      </c>
      <c r="T278" s="171">
        <f>SUM(T279:T307)</f>
        <v>0</v>
      </c>
      <c r="AR278" s="166" t="s">
        <v>164</v>
      </c>
      <c r="AT278" s="172" t="s">
        <v>75</v>
      </c>
      <c r="AU278" s="172" t="s">
        <v>97</v>
      </c>
      <c r="AY278" s="166" t="s">
        <v>157</v>
      </c>
      <c r="BK278" s="173">
        <f>SUM(BK279:BK307)</f>
        <v>0</v>
      </c>
    </row>
    <row r="279" spans="2:65" s="1" customFormat="1" ht="16.5" customHeight="1">
      <c r="B279" s="31"/>
      <c r="C279" s="127" t="s">
        <v>542</v>
      </c>
      <c r="D279" s="127" t="s">
        <v>160</v>
      </c>
      <c r="E279" s="128" t="s">
        <v>543</v>
      </c>
      <c r="F279" s="129" t="s">
        <v>544</v>
      </c>
      <c r="G279" s="130" t="s">
        <v>88</v>
      </c>
      <c r="H279" s="131">
        <v>22</v>
      </c>
      <c r="I279" s="132"/>
      <c r="J279" s="133">
        <f>ROUND(I279*H279,2)</f>
        <v>0</v>
      </c>
      <c r="K279" s="129" t="s">
        <v>163</v>
      </c>
      <c r="L279" s="31"/>
      <c r="M279" s="134" t="s">
        <v>1</v>
      </c>
      <c r="N279" s="135" t="s">
        <v>41</v>
      </c>
      <c r="P279" s="136">
        <f>O279*H279</f>
        <v>0</v>
      </c>
      <c r="Q279" s="136">
        <v>0</v>
      </c>
      <c r="R279" s="136">
        <f>Q279*H279</f>
        <v>0</v>
      </c>
      <c r="S279" s="136">
        <v>0</v>
      </c>
      <c r="T279" s="137">
        <f>S279*H279</f>
        <v>0</v>
      </c>
      <c r="AR279" s="138" t="s">
        <v>259</v>
      </c>
      <c r="AT279" s="138" t="s">
        <v>160</v>
      </c>
      <c r="AU279" s="138" t="s">
        <v>164</v>
      </c>
      <c r="AY279" s="16" t="s">
        <v>157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6" t="s">
        <v>81</v>
      </c>
      <c r="BK279" s="139">
        <f>ROUND(I279*H279,2)</f>
        <v>0</v>
      </c>
      <c r="BL279" s="16" t="s">
        <v>259</v>
      </c>
      <c r="BM279" s="138" t="s">
        <v>545</v>
      </c>
    </row>
    <row r="280" spans="2:65" s="12" customFormat="1" ht="11.25">
      <c r="B280" s="140"/>
      <c r="D280" s="141" t="s">
        <v>182</v>
      </c>
      <c r="E280" s="142" t="s">
        <v>1</v>
      </c>
      <c r="F280" s="143" t="s">
        <v>101</v>
      </c>
      <c r="H280" s="144">
        <v>22</v>
      </c>
      <c r="I280" s="145"/>
      <c r="L280" s="140"/>
      <c r="M280" s="146"/>
      <c r="T280" s="147"/>
      <c r="AT280" s="142" t="s">
        <v>182</v>
      </c>
      <c r="AU280" s="142" t="s">
        <v>164</v>
      </c>
      <c r="AV280" s="12" t="s">
        <v>86</v>
      </c>
      <c r="AW280" s="12" t="s">
        <v>32</v>
      </c>
      <c r="AX280" s="12" t="s">
        <v>81</v>
      </c>
      <c r="AY280" s="142" t="s">
        <v>157</v>
      </c>
    </row>
    <row r="281" spans="2:65" s="1" customFormat="1" ht="24.2" customHeight="1">
      <c r="B281" s="31"/>
      <c r="C281" s="155" t="s">
        <v>546</v>
      </c>
      <c r="D281" s="155" t="s">
        <v>307</v>
      </c>
      <c r="E281" s="156" t="s">
        <v>547</v>
      </c>
      <c r="F281" s="157" t="s">
        <v>548</v>
      </c>
      <c r="G281" s="158" t="s">
        <v>192</v>
      </c>
      <c r="H281" s="159">
        <v>7</v>
      </c>
      <c r="I281" s="160"/>
      <c r="J281" s="161">
        <f>ROUND(I281*H281,2)</f>
        <v>0</v>
      </c>
      <c r="K281" s="157" t="s">
        <v>196</v>
      </c>
      <c r="L281" s="162"/>
      <c r="M281" s="163" t="s">
        <v>1</v>
      </c>
      <c r="N281" s="164" t="s">
        <v>41</v>
      </c>
      <c r="P281" s="136">
        <f>O281*H281</f>
        <v>0</v>
      </c>
      <c r="Q281" s="136">
        <v>0.05</v>
      </c>
      <c r="R281" s="136">
        <f>Q281*H281</f>
        <v>0.35000000000000003</v>
      </c>
      <c r="S281" s="136">
        <v>0</v>
      </c>
      <c r="T281" s="137">
        <f>S281*H281</f>
        <v>0</v>
      </c>
      <c r="AR281" s="138" t="s">
        <v>259</v>
      </c>
      <c r="AT281" s="138" t="s">
        <v>307</v>
      </c>
      <c r="AU281" s="138" t="s">
        <v>164</v>
      </c>
      <c r="AY281" s="16" t="s">
        <v>157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6" t="s">
        <v>81</v>
      </c>
      <c r="BK281" s="139">
        <f>ROUND(I281*H281,2)</f>
        <v>0</v>
      </c>
      <c r="BL281" s="16" t="s">
        <v>259</v>
      </c>
      <c r="BM281" s="138" t="s">
        <v>549</v>
      </c>
    </row>
    <row r="282" spans="2:65" s="1" customFormat="1" ht="24.2" customHeight="1">
      <c r="B282" s="31"/>
      <c r="C282" s="127" t="s">
        <v>550</v>
      </c>
      <c r="D282" s="127" t="s">
        <v>160</v>
      </c>
      <c r="E282" s="128" t="s">
        <v>551</v>
      </c>
      <c r="F282" s="129" t="s">
        <v>552</v>
      </c>
      <c r="G282" s="130" t="s">
        <v>192</v>
      </c>
      <c r="H282" s="131">
        <v>7</v>
      </c>
      <c r="I282" s="132"/>
      <c r="J282" s="133">
        <f>ROUND(I282*H282,2)</f>
        <v>0</v>
      </c>
      <c r="K282" s="129" t="s">
        <v>163</v>
      </c>
      <c r="L282" s="31"/>
      <c r="M282" s="134" t="s">
        <v>1</v>
      </c>
      <c r="N282" s="135" t="s">
        <v>41</v>
      </c>
      <c r="P282" s="136">
        <f>O282*H282</f>
        <v>0</v>
      </c>
      <c r="Q282" s="136">
        <v>0.22597</v>
      </c>
      <c r="R282" s="136">
        <f>Q282*H282</f>
        <v>1.58179</v>
      </c>
      <c r="S282" s="136">
        <v>0</v>
      </c>
      <c r="T282" s="137">
        <f>S282*H282</f>
        <v>0</v>
      </c>
      <c r="AR282" s="138" t="s">
        <v>259</v>
      </c>
      <c r="AT282" s="138" t="s">
        <v>160</v>
      </c>
      <c r="AU282" s="138" t="s">
        <v>164</v>
      </c>
      <c r="AY282" s="16" t="s">
        <v>157</v>
      </c>
      <c r="BE282" s="139">
        <f>IF(N282="základní",J282,0)</f>
        <v>0</v>
      </c>
      <c r="BF282" s="139">
        <f>IF(N282="snížená",J282,0)</f>
        <v>0</v>
      </c>
      <c r="BG282" s="139">
        <f>IF(N282="zákl. přenesená",J282,0)</f>
        <v>0</v>
      </c>
      <c r="BH282" s="139">
        <f>IF(N282="sníž. přenesená",J282,0)</f>
        <v>0</v>
      </c>
      <c r="BI282" s="139">
        <f>IF(N282="nulová",J282,0)</f>
        <v>0</v>
      </c>
      <c r="BJ282" s="16" t="s">
        <v>81</v>
      </c>
      <c r="BK282" s="139">
        <f>ROUND(I282*H282,2)</f>
        <v>0</v>
      </c>
      <c r="BL282" s="16" t="s">
        <v>259</v>
      </c>
      <c r="BM282" s="138" t="s">
        <v>553</v>
      </c>
    </row>
    <row r="283" spans="2:65" s="1" customFormat="1" ht="16.5" customHeight="1">
      <c r="B283" s="31"/>
      <c r="C283" s="155" t="s">
        <v>554</v>
      </c>
      <c r="D283" s="155" t="s">
        <v>307</v>
      </c>
      <c r="E283" s="156" t="s">
        <v>555</v>
      </c>
      <c r="F283" s="157" t="s">
        <v>556</v>
      </c>
      <c r="G283" s="158" t="s">
        <v>84</v>
      </c>
      <c r="H283" s="159">
        <v>2.2000000000000002</v>
      </c>
      <c r="I283" s="160"/>
      <c r="J283" s="161">
        <f>ROUND(I283*H283,2)</f>
        <v>0</v>
      </c>
      <c r="K283" s="157" t="s">
        <v>163</v>
      </c>
      <c r="L283" s="162"/>
      <c r="M283" s="163" t="s">
        <v>1</v>
      </c>
      <c r="N283" s="164" t="s">
        <v>41</v>
      </c>
      <c r="P283" s="136">
        <f>O283*H283</f>
        <v>0</v>
      </c>
      <c r="Q283" s="136">
        <v>0.22</v>
      </c>
      <c r="R283" s="136">
        <f>Q283*H283</f>
        <v>0.48400000000000004</v>
      </c>
      <c r="S283" s="136">
        <v>0</v>
      </c>
      <c r="T283" s="137">
        <f>S283*H283</f>
        <v>0</v>
      </c>
      <c r="AR283" s="138" t="s">
        <v>259</v>
      </c>
      <c r="AT283" s="138" t="s">
        <v>307</v>
      </c>
      <c r="AU283" s="138" t="s">
        <v>164</v>
      </c>
      <c r="AY283" s="16" t="s">
        <v>157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6" t="s">
        <v>81</v>
      </c>
      <c r="BK283" s="139">
        <f>ROUND(I283*H283,2)</f>
        <v>0</v>
      </c>
      <c r="BL283" s="16" t="s">
        <v>259</v>
      </c>
      <c r="BM283" s="138" t="s">
        <v>557</v>
      </c>
    </row>
    <row r="284" spans="2:65" s="12" customFormat="1" ht="11.25">
      <c r="B284" s="140"/>
      <c r="D284" s="141" t="s">
        <v>182</v>
      </c>
      <c r="E284" s="142" t="s">
        <v>1</v>
      </c>
      <c r="F284" s="143" t="s">
        <v>558</v>
      </c>
      <c r="H284" s="144">
        <v>2.2000000000000002</v>
      </c>
      <c r="I284" s="145"/>
      <c r="L284" s="140"/>
      <c r="M284" s="146"/>
      <c r="T284" s="147"/>
      <c r="AT284" s="142" t="s">
        <v>182</v>
      </c>
      <c r="AU284" s="142" t="s">
        <v>164</v>
      </c>
      <c r="AV284" s="12" t="s">
        <v>86</v>
      </c>
      <c r="AW284" s="12" t="s">
        <v>32</v>
      </c>
      <c r="AX284" s="12" t="s">
        <v>81</v>
      </c>
      <c r="AY284" s="142" t="s">
        <v>157</v>
      </c>
    </row>
    <row r="285" spans="2:65" s="1" customFormat="1" ht="16.5" customHeight="1">
      <c r="B285" s="31"/>
      <c r="C285" s="155" t="s">
        <v>559</v>
      </c>
      <c r="D285" s="155" t="s">
        <v>307</v>
      </c>
      <c r="E285" s="156" t="s">
        <v>560</v>
      </c>
      <c r="F285" s="157" t="s">
        <v>561</v>
      </c>
      <c r="G285" s="158" t="s">
        <v>211</v>
      </c>
      <c r="H285" s="159">
        <v>4.4000000000000004</v>
      </c>
      <c r="I285" s="160"/>
      <c r="J285" s="161">
        <f>ROUND(I285*H285,2)</f>
        <v>0</v>
      </c>
      <c r="K285" s="157" t="s">
        <v>163</v>
      </c>
      <c r="L285" s="162"/>
      <c r="M285" s="163" t="s">
        <v>1</v>
      </c>
      <c r="N285" s="164" t="s">
        <v>41</v>
      </c>
      <c r="P285" s="136">
        <f>O285*H285</f>
        <v>0</v>
      </c>
      <c r="Q285" s="136">
        <v>1</v>
      </c>
      <c r="R285" s="136">
        <f>Q285*H285</f>
        <v>4.4000000000000004</v>
      </c>
      <c r="S285" s="136">
        <v>0</v>
      </c>
      <c r="T285" s="137">
        <f>S285*H285</f>
        <v>0</v>
      </c>
      <c r="AR285" s="138" t="s">
        <v>86</v>
      </c>
      <c r="AT285" s="138" t="s">
        <v>307</v>
      </c>
      <c r="AU285" s="138" t="s">
        <v>164</v>
      </c>
      <c r="AY285" s="16" t="s">
        <v>157</v>
      </c>
      <c r="BE285" s="139">
        <f>IF(N285="základní",J285,0)</f>
        <v>0</v>
      </c>
      <c r="BF285" s="139">
        <f>IF(N285="snížená",J285,0)</f>
        <v>0</v>
      </c>
      <c r="BG285" s="139">
        <f>IF(N285="zákl. přenesená",J285,0)</f>
        <v>0</v>
      </c>
      <c r="BH285" s="139">
        <f>IF(N285="sníž. přenesená",J285,0)</f>
        <v>0</v>
      </c>
      <c r="BI285" s="139">
        <f>IF(N285="nulová",J285,0)</f>
        <v>0</v>
      </c>
      <c r="BJ285" s="16" t="s">
        <v>81</v>
      </c>
      <c r="BK285" s="139">
        <f>ROUND(I285*H285,2)</f>
        <v>0</v>
      </c>
      <c r="BL285" s="16" t="s">
        <v>81</v>
      </c>
      <c r="BM285" s="138" t="s">
        <v>562</v>
      </c>
    </row>
    <row r="286" spans="2:65" s="12" customFormat="1" ht="11.25">
      <c r="B286" s="140"/>
      <c r="D286" s="141" t="s">
        <v>182</v>
      </c>
      <c r="E286" s="142" t="s">
        <v>1</v>
      </c>
      <c r="F286" s="143" t="s">
        <v>563</v>
      </c>
      <c r="H286" s="144">
        <v>4.4000000000000004</v>
      </c>
      <c r="I286" s="145"/>
      <c r="L286" s="140"/>
      <c r="M286" s="146"/>
      <c r="T286" s="147"/>
      <c r="AT286" s="142" t="s">
        <v>182</v>
      </c>
      <c r="AU286" s="142" t="s">
        <v>164</v>
      </c>
      <c r="AV286" s="12" t="s">
        <v>86</v>
      </c>
      <c r="AW286" s="12" t="s">
        <v>32</v>
      </c>
      <c r="AX286" s="12" t="s">
        <v>81</v>
      </c>
      <c r="AY286" s="142" t="s">
        <v>157</v>
      </c>
    </row>
    <row r="287" spans="2:65" s="1" customFormat="1" ht="16.5" customHeight="1">
      <c r="B287" s="31"/>
      <c r="C287" s="155" t="s">
        <v>564</v>
      </c>
      <c r="D287" s="155" t="s">
        <v>307</v>
      </c>
      <c r="E287" s="156" t="s">
        <v>565</v>
      </c>
      <c r="F287" s="157" t="s">
        <v>566</v>
      </c>
      <c r="G287" s="158" t="s">
        <v>211</v>
      </c>
      <c r="H287" s="159">
        <v>4.4000000000000004</v>
      </c>
      <c r="I287" s="160"/>
      <c r="J287" s="161">
        <f>ROUND(I287*H287,2)</f>
        <v>0</v>
      </c>
      <c r="K287" s="157" t="s">
        <v>163</v>
      </c>
      <c r="L287" s="162"/>
      <c r="M287" s="163" t="s">
        <v>1</v>
      </c>
      <c r="N287" s="164" t="s">
        <v>41</v>
      </c>
      <c r="P287" s="136">
        <f>O287*H287</f>
        <v>0</v>
      </c>
      <c r="Q287" s="136">
        <v>1</v>
      </c>
      <c r="R287" s="136">
        <f>Q287*H287</f>
        <v>4.4000000000000004</v>
      </c>
      <c r="S287" s="136">
        <v>0</v>
      </c>
      <c r="T287" s="137">
        <f>S287*H287</f>
        <v>0</v>
      </c>
      <c r="AR287" s="138" t="s">
        <v>86</v>
      </c>
      <c r="AT287" s="138" t="s">
        <v>307</v>
      </c>
      <c r="AU287" s="138" t="s">
        <v>164</v>
      </c>
      <c r="AY287" s="16" t="s">
        <v>157</v>
      </c>
      <c r="BE287" s="139">
        <f>IF(N287="základní",J287,0)</f>
        <v>0</v>
      </c>
      <c r="BF287" s="139">
        <f>IF(N287="snížená",J287,0)</f>
        <v>0</v>
      </c>
      <c r="BG287" s="139">
        <f>IF(N287="zákl. přenesená",J287,0)</f>
        <v>0</v>
      </c>
      <c r="BH287" s="139">
        <f>IF(N287="sníž. přenesená",J287,0)</f>
        <v>0</v>
      </c>
      <c r="BI287" s="139">
        <f>IF(N287="nulová",J287,0)</f>
        <v>0</v>
      </c>
      <c r="BJ287" s="16" t="s">
        <v>81</v>
      </c>
      <c r="BK287" s="139">
        <f>ROUND(I287*H287,2)</f>
        <v>0</v>
      </c>
      <c r="BL287" s="16" t="s">
        <v>81</v>
      </c>
      <c r="BM287" s="138" t="s">
        <v>567</v>
      </c>
    </row>
    <row r="288" spans="2:65" s="12" customFormat="1" ht="11.25">
      <c r="B288" s="140"/>
      <c r="D288" s="141" t="s">
        <v>182</v>
      </c>
      <c r="E288" s="142" t="s">
        <v>1</v>
      </c>
      <c r="F288" s="143" t="s">
        <v>563</v>
      </c>
      <c r="H288" s="144">
        <v>4.4000000000000004</v>
      </c>
      <c r="I288" s="145"/>
      <c r="L288" s="140"/>
      <c r="M288" s="146"/>
      <c r="T288" s="147"/>
      <c r="AT288" s="142" t="s">
        <v>182</v>
      </c>
      <c r="AU288" s="142" t="s">
        <v>164</v>
      </c>
      <c r="AV288" s="12" t="s">
        <v>86</v>
      </c>
      <c r="AW288" s="12" t="s">
        <v>32</v>
      </c>
      <c r="AX288" s="12" t="s">
        <v>81</v>
      </c>
      <c r="AY288" s="142" t="s">
        <v>157</v>
      </c>
    </row>
    <row r="289" spans="2:65" s="1" customFormat="1" ht="16.5" customHeight="1">
      <c r="B289" s="31"/>
      <c r="C289" s="127" t="s">
        <v>568</v>
      </c>
      <c r="D289" s="127" t="s">
        <v>160</v>
      </c>
      <c r="E289" s="128" t="s">
        <v>569</v>
      </c>
      <c r="F289" s="129" t="s">
        <v>423</v>
      </c>
      <c r="G289" s="130" t="s">
        <v>88</v>
      </c>
      <c r="H289" s="131">
        <v>22</v>
      </c>
      <c r="I289" s="132"/>
      <c r="J289" s="133">
        <f>ROUND(I289*H289,2)</f>
        <v>0</v>
      </c>
      <c r="K289" s="129" t="s">
        <v>163</v>
      </c>
      <c r="L289" s="31"/>
      <c r="M289" s="134" t="s">
        <v>1</v>
      </c>
      <c r="N289" s="135" t="s">
        <v>41</v>
      </c>
      <c r="P289" s="136">
        <f>O289*H289</f>
        <v>0</v>
      </c>
      <c r="Q289" s="136">
        <v>0</v>
      </c>
      <c r="R289" s="136">
        <f>Q289*H289</f>
        <v>0</v>
      </c>
      <c r="S289" s="136">
        <v>0</v>
      </c>
      <c r="T289" s="137">
        <f>S289*H289</f>
        <v>0</v>
      </c>
      <c r="AR289" s="138" t="s">
        <v>164</v>
      </c>
      <c r="AT289" s="138" t="s">
        <v>160</v>
      </c>
      <c r="AU289" s="138" t="s">
        <v>164</v>
      </c>
      <c r="AY289" s="16" t="s">
        <v>157</v>
      </c>
      <c r="BE289" s="139">
        <f>IF(N289="základní",J289,0)</f>
        <v>0</v>
      </c>
      <c r="BF289" s="139">
        <f>IF(N289="snížená",J289,0)</f>
        <v>0</v>
      </c>
      <c r="BG289" s="139">
        <f>IF(N289="zákl. přenesená",J289,0)</f>
        <v>0</v>
      </c>
      <c r="BH289" s="139">
        <f>IF(N289="sníž. přenesená",J289,0)</f>
        <v>0</v>
      </c>
      <c r="BI289" s="139">
        <f>IF(N289="nulová",J289,0)</f>
        <v>0</v>
      </c>
      <c r="BJ289" s="16" t="s">
        <v>81</v>
      </c>
      <c r="BK289" s="139">
        <f>ROUND(I289*H289,2)</f>
        <v>0</v>
      </c>
      <c r="BL289" s="16" t="s">
        <v>164</v>
      </c>
      <c r="BM289" s="138" t="s">
        <v>570</v>
      </c>
    </row>
    <row r="290" spans="2:65" s="12" customFormat="1" ht="11.25">
      <c r="B290" s="140"/>
      <c r="D290" s="141" t="s">
        <v>182</v>
      </c>
      <c r="E290" s="142" t="s">
        <v>1</v>
      </c>
      <c r="F290" s="143" t="s">
        <v>101</v>
      </c>
      <c r="H290" s="144">
        <v>22</v>
      </c>
      <c r="I290" s="145"/>
      <c r="L290" s="140"/>
      <c r="M290" s="146"/>
      <c r="T290" s="147"/>
      <c r="AT290" s="142" t="s">
        <v>182</v>
      </c>
      <c r="AU290" s="142" t="s">
        <v>164</v>
      </c>
      <c r="AV290" s="12" t="s">
        <v>86</v>
      </c>
      <c r="AW290" s="12" t="s">
        <v>32</v>
      </c>
      <c r="AX290" s="12" t="s">
        <v>81</v>
      </c>
      <c r="AY290" s="142" t="s">
        <v>157</v>
      </c>
    </row>
    <row r="291" spans="2:65" s="1" customFormat="1" ht="16.5" customHeight="1">
      <c r="B291" s="31"/>
      <c r="C291" s="127" t="s">
        <v>571</v>
      </c>
      <c r="D291" s="127" t="s">
        <v>160</v>
      </c>
      <c r="E291" s="128" t="s">
        <v>572</v>
      </c>
      <c r="F291" s="129" t="s">
        <v>426</v>
      </c>
      <c r="G291" s="130" t="s">
        <v>88</v>
      </c>
      <c r="H291" s="131">
        <v>22</v>
      </c>
      <c r="I291" s="132"/>
      <c r="J291" s="133">
        <f>ROUND(I291*H291,2)</f>
        <v>0</v>
      </c>
      <c r="K291" s="129" t="s">
        <v>163</v>
      </c>
      <c r="L291" s="31"/>
      <c r="M291" s="134" t="s">
        <v>1</v>
      </c>
      <c r="N291" s="135" t="s">
        <v>41</v>
      </c>
      <c r="P291" s="136">
        <f>O291*H291</f>
        <v>0</v>
      </c>
      <c r="Q291" s="136">
        <v>0</v>
      </c>
      <c r="R291" s="136">
        <f>Q291*H291</f>
        <v>0</v>
      </c>
      <c r="S291" s="136">
        <v>0</v>
      </c>
      <c r="T291" s="137">
        <f>S291*H291</f>
        <v>0</v>
      </c>
      <c r="AR291" s="138" t="s">
        <v>81</v>
      </c>
      <c r="AT291" s="138" t="s">
        <v>160</v>
      </c>
      <c r="AU291" s="138" t="s">
        <v>164</v>
      </c>
      <c r="AY291" s="16" t="s">
        <v>157</v>
      </c>
      <c r="BE291" s="139">
        <f>IF(N291="základní",J291,0)</f>
        <v>0</v>
      </c>
      <c r="BF291" s="139">
        <f>IF(N291="snížená",J291,0)</f>
        <v>0</v>
      </c>
      <c r="BG291" s="139">
        <f>IF(N291="zákl. přenesená",J291,0)</f>
        <v>0</v>
      </c>
      <c r="BH291" s="139">
        <f>IF(N291="sníž. přenesená",J291,0)</f>
        <v>0</v>
      </c>
      <c r="BI291" s="139">
        <f>IF(N291="nulová",J291,0)</f>
        <v>0</v>
      </c>
      <c r="BJ291" s="16" t="s">
        <v>81</v>
      </c>
      <c r="BK291" s="139">
        <f>ROUND(I291*H291,2)</f>
        <v>0</v>
      </c>
      <c r="BL291" s="16" t="s">
        <v>81</v>
      </c>
      <c r="BM291" s="138" t="s">
        <v>573</v>
      </c>
    </row>
    <row r="292" spans="2:65" s="12" customFormat="1" ht="11.25">
      <c r="B292" s="140"/>
      <c r="D292" s="141" t="s">
        <v>182</v>
      </c>
      <c r="E292" s="142" t="s">
        <v>1</v>
      </c>
      <c r="F292" s="143" t="s">
        <v>101</v>
      </c>
      <c r="H292" s="144">
        <v>22</v>
      </c>
      <c r="I292" s="145"/>
      <c r="L292" s="140"/>
      <c r="M292" s="146"/>
      <c r="T292" s="147"/>
      <c r="AT292" s="142" t="s">
        <v>182</v>
      </c>
      <c r="AU292" s="142" t="s">
        <v>164</v>
      </c>
      <c r="AV292" s="12" t="s">
        <v>86</v>
      </c>
      <c r="AW292" s="12" t="s">
        <v>32</v>
      </c>
      <c r="AX292" s="12" t="s">
        <v>81</v>
      </c>
      <c r="AY292" s="142" t="s">
        <v>157</v>
      </c>
    </row>
    <row r="293" spans="2:65" s="1" customFormat="1" ht="16.5" customHeight="1">
      <c r="B293" s="31"/>
      <c r="C293" s="127" t="s">
        <v>574</v>
      </c>
      <c r="D293" s="127" t="s">
        <v>160</v>
      </c>
      <c r="E293" s="128" t="s">
        <v>575</v>
      </c>
      <c r="F293" s="129" t="s">
        <v>576</v>
      </c>
      <c r="G293" s="130" t="s">
        <v>88</v>
      </c>
      <c r="H293" s="131">
        <v>22</v>
      </c>
      <c r="I293" s="132"/>
      <c r="J293" s="133">
        <f>ROUND(I293*H293,2)</f>
        <v>0</v>
      </c>
      <c r="K293" s="129" t="s">
        <v>163</v>
      </c>
      <c r="L293" s="31"/>
      <c r="M293" s="134" t="s">
        <v>1</v>
      </c>
      <c r="N293" s="135" t="s">
        <v>41</v>
      </c>
      <c r="P293" s="136">
        <f>O293*H293</f>
        <v>0</v>
      </c>
      <c r="Q293" s="136">
        <v>0</v>
      </c>
      <c r="R293" s="136">
        <f>Q293*H293</f>
        <v>0</v>
      </c>
      <c r="S293" s="136">
        <v>0</v>
      </c>
      <c r="T293" s="137">
        <f>S293*H293</f>
        <v>0</v>
      </c>
      <c r="AR293" s="138" t="s">
        <v>81</v>
      </c>
      <c r="AT293" s="138" t="s">
        <v>160</v>
      </c>
      <c r="AU293" s="138" t="s">
        <v>164</v>
      </c>
      <c r="AY293" s="16" t="s">
        <v>157</v>
      </c>
      <c r="BE293" s="139">
        <f>IF(N293="základní",J293,0)</f>
        <v>0</v>
      </c>
      <c r="BF293" s="139">
        <f>IF(N293="snížená",J293,0)</f>
        <v>0</v>
      </c>
      <c r="BG293" s="139">
        <f>IF(N293="zákl. přenesená",J293,0)</f>
        <v>0</v>
      </c>
      <c r="BH293" s="139">
        <f>IF(N293="sníž. přenesená",J293,0)</f>
        <v>0</v>
      </c>
      <c r="BI293" s="139">
        <f>IF(N293="nulová",J293,0)</f>
        <v>0</v>
      </c>
      <c r="BJ293" s="16" t="s">
        <v>81</v>
      </c>
      <c r="BK293" s="139">
        <f>ROUND(I293*H293,2)</f>
        <v>0</v>
      </c>
      <c r="BL293" s="16" t="s">
        <v>81</v>
      </c>
      <c r="BM293" s="138" t="s">
        <v>577</v>
      </c>
    </row>
    <row r="294" spans="2:65" s="12" customFormat="1" ht="11.25">
      <c r="B294" s="140"/>
      <c r="D294" s="141" t="s">
        <v>182</v>
      </c>
      <c r="E294" s="142" t="s">
        <v>1</v>
      </c>
      <c r="F294" s="143" t="s">
        <v>101</v>
      </c>
      <c r="H294" s="144">
        <v>22</v>
      </c>
      <c r="I294" s="145"/>
      <c r="L294" s="140"/>
      <c r="M294" s="146"/>
      <c r="T294" s="147"/>
      <c r="AT294" s="142" t="s">
        <v>182</v>
      </c>
      <c r="AU294" s="142" t="s">
        <v>164</v>
      </c>
      <c r="AV294" s="12" t="s">
        <v>86</v>
      </c>
      <c r="AW294" s="12" t="s">
        <v>32</v>
      </c>
      <c r="AX294" s="12" t="s">
        <v>81</v>
      </c>
      <c r="AY294" s="142" t="s">
        <v>157</v>
      </c>
    </row>
    <row r="295" spans="2:65" s="1" customFormat="1" ht="16.5" customHeight="1">
      <c r="B295" s="31"/>
      <c r="C295" s="155" t="s">
        <v>578</v>
      </c>
      <c r="D295" s="155" t="s">
        <v>307</v>
      </c>
      <c r="E295" s="156" t="s">
        <v>579</v>
      </c>
      <c r="F295" s="157" t="s">
        <v>580</v>
      </c>
      <c r="G295" s="158" t="s">
        <v>211</v>
      </c>
      <c r="H295" s="159">
        <v>3.08</v>
      </c>
      <c r="I295" s="160"/>
      <c r="J295" s="161">
        <f>ROUND(I295*H295,2)</f>
        <v>0</v>
      </c>
      <c r="K295" s="157" t="s">
        <v>163</v>
      </c>
      <c r="L295" s="162"/>
      <c r="M295" s="163" t="s">
        <v>1</v>
      </c>
      <c r="N295" s="164" t="s">
        <v>41</v>
      </c>
      <c r="P295" s="136">
        <f>O295*H295</f>
        <v>0</v>
      </c>
      <c r="Q295" s="136">
        <v>1</v>
      </c>
      <c r="R295" s="136">
        <f>Q295*H295</f>
        <v>3.08</v>
      </c>
      <c r="S295" s="136">
        <v>0</v>
      </c>
      <c r="T295" s="137">
        <f>S295*H295</f>
        <v>0</v>
      </c>
      <c r="AR295" s="138" t="s">
        <v>86</v>
      </c>
      <c r="AT295" s="138" t="s">
        <v>307</v>
      </c>
      <c r="AU295" s="138" t="s">
        <v>164</v>
      </c>
      <c r="AY295" s="16" t="s">
        <v>157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6" t="s">
        <v>81</v>
      </c>
      <c r="BK295" s="139">
        <f>ROUND(I295*H295,2)</f>
        <v>0</v>
      </c>
      <c r="BL295" s="16" t="s">
        <v>81</v>
      </c>
      <c r="BM295" s="138" t="s">
        <v>581</v>
      </c>
    </row>
    <row r="296" spans="2:65" s="12" customFormat="1" ht="11.25">
      <c r="B296" s="140"/>
      <c r="D296" s="141" t="s">
        <v>182</v>
      </c>
      <c r="E296" s="142" t="s">
        <v>1</v>
      </c>
      <c r="F296" s="143" t="s">
        <v>582</v>
      </c>
      <c r="H296" s="144">
        <v>3.08</v>
      </c>
      <c r="I296" s="145"/>
      <c r="L296" s="140"/>
      <c r="M296" s="146"/>
      <c r="T296" s="147"/>
      <c r="AT296" s="142" t="s">
        <v>182</v>
      </c>
      <c r="AU296" s="142" t="s">
        <v>164</v>
      </c>
      <c r="AV296" s="12" t="s">
        <v>86</v>
      </c>
      <c r="AW296" s="12" t="s">
        <v>32</v>
      </c>
      <c r="AX296" s="12" t="s">
        <v>81</v>
      </c>
      <c r="AY296" s="142" t="s">
        <v>157</v>
      </c>
    </row>
    <row r="297" spans="2:65" s="1" customFormat="1" ht="21.75" customHeight="1">
      <c r="B297" s="31"/>
      <c r="C297" s="127" t="s">
        <v>583</v>
      </c>
      <c r="D297" s="127" t="s">
        <v>160</v>
      </c>
      <c r="E297" s="128" t="s">
        <v>584</v>
      </c>
      <c r="F297" s="129" t="s">
        <v>585</v>
      </c>
      <c r="G297" s="130" t="s">
        <v>192</v>
      </c>
      <c r="H297" s="131">
        <v>672</v>
      </c>
      <c r="I297" s="132"/>
      <c r="J297" s="133">
        <f>ROUND(I297*H297,2)</f>
        <v>0</v>
      </c>
      <c r="K297" s="129" t="s">
        <v>163</v>
      </c>
      <c r="L297" s="31"/>
      <c r="M297" s="134" t="s">
        <v>1</v>
      </c>
      <c r="N297" s="135" t="s">
        <v>41</v>
      </c>
      <c r="P297" s="136">
        <f>O297*H297</f>
        <v>0</v>
      </c>
      <c r="Q297" s="136">
        <v>0</v>
      </c>
      <c r="R297" s="136">
        <f>Q297*H297</f>
        <v>0</v>
      </c>
      <c r="S297" s="136">
        <v>0</v>
      </c>
      <c r="T297" s="137">
        <f>S297*H297</f>
        <v>0</v>
      </c>
      <c r="AR297" s="138" t="s">
        <v>164</v>
      </c>
      <c r="AT297" s="138" t="s">
        <v>160</v>
      </c>
      <c r="AU297" s="138" t="s">
        <v>164</v>
      </c>
      <c r="AY297" s="16" t="s">
        <v>157</v>
      </c>
      <c r="BE297" s="139">
        <f>IF(N297="základní",J297,0)</f>
        <v>0</v>
      </c>
      <c r="BF297" s="139">
        <f>IF(N297="snížená",J297,0)</f>
        <v>0</v>
      </c>
      <c r="BG297" s="139">
        <f>IF(N297="zákl. přenesená",J297,0)</f>
        <v>0</v>
      </c>
      <c r="BH297" s="139">
        <f>IF(N297="sníž. přenesená",J297,0)</f>
        <v>0</v>
      </c>
      <c r="BI297" s="139">
        <f>IF(N297="nulová",J297,0)</f>
        <v>0</v>
      </c>
      <c r="BJ297" s="16" t="s">
        <v>81</v>
      </c>
      <c r="BK297" s="139">
        <f>ROUND(I297*H297,2)</f>
        <v>0</v>
      </c>
      <c r="BL297" s="16" t="s">
        <v>164</v>
      </c>
      <c r="BM297" s="138" t="s">
        <v>586</v>
      </c>
    </row>
    <row r="298" spans="2:65" s="12" customFormat="1" ht="11.25">
      <c r="B298" s="140"/>
      <c r="D298" s="141" t="s">
        <v>182</v>
      </c>
      <c r="E298" s="142" t="s">
        <v>1</v>
      </c>
      <c r="F298" s="143" t="s">
        <v>587</v>
      </c>
      <c r="H298" s="144">
        <v>672</v>
      </c>
      <c r="I298" s="145"/>
      <c r="L298" s="140"/>
      <c r="M298" s="146"/>
      <c r="T298" s="147"/>
      <c r="AT298" s="142" t="s">
        <v>182</v>
      </c>
      <c r="AU298" s="142" t="s">
        <v>164</v>
      </c>
      <c r="AV298" s="12" t="s">
        <v>86</v>
      </c>
      <c r="AW298" s="12" t="s">
        <v>32</v>
      </c>
      <c r="AX298" s="12" t="s">
        <v>81</v>
      </c>
      <c r="AY298" s="142" t="s">
        <v>157</v>
      </c>
    </row>
    <row r="299" spans="2:65" s="1" customFormat="1" ht="16.5" customHeight="1">
      <c r="B299" s="31"/>
      <c r="C299" s="127" t="s">
        <v>588</v>
      </c>
      <c r="D299" s="127" t="s">
        <v>160</v>
      </c>
      <c r="E299" s="128" t="s">
        <v>589</v>
      </c>
      <c r="F299" s="129" t="s">
        <v>590</v>
      </c>
      <c r="G299" s="130" t="s">
        <v>192</v>
      </c>
      <c r="H299" s="131">
        <v>192</v>
      </c>
      <c r="I299" s="132"/>
      <c r="J299" s="133">
        <f>ROUND(I299*H299,2)</f>
        <v>0</v>
      </c>
      <c r="K299" s="129" t="s">
        <v>163</v>
      </c>
      <c r="L299" s="31"/>
      <c r="M299" s="134" t="s">
        <v>1</v>
      </c>
      <c r="N299" s="135" t="s">
        <v>41</v>
      </c>
      <c r="P299" s="136">
        <f>O299*H299</f>
        <v>0</v>
      </c>
      <c r="Q299" s="136">
        <v>0</v>
      </c>
      <c r="R299" s="136">
        <f>Q299*H299</f>
        <v>0</v>
      </c>
      <c r="S299" s="136">
        <v>0</v>
      </c>
      <c r="T299" s="137">
        <f>S299*H299</f>
        <v>0</v>
      </c>
      <c r="AR299" s="138" t="s">
        <v>81</v>
      </c>
      <c r="AT299" s="138" t="s">
        <v>160</v>
      </c>
      <c r="AU299" s="138" t="s">
        <v>164</v>
      </c>
      <c r="AY299" s="16" t="s">
        <v>157</v>
      </c>
      <c r="BE299" s="139">
        <f>IF(N299="základní",J299,0)</f>
        <v>0</v>
      </c>
      <c r="BF299" s="139">
        <f>IF(N299="snížená",J299,0)</f>
        <v>0</v>
      </c>
      <c r="BG299" s="139">
        <f>IF(N299="zákl. přenesená",J299,0)</f>
        <v>0</v>
      </c>
      <c r="BH299" s="139">
        <f>IF(N299="sníž. přenesená",J299,0)</f>
        <v>0</v>
      </c>
      <c r="BI299" s="139">
        <f>IF(N299="nulová",J299,0)</f>
        <v>0</v>
      </c>
      <c r="BJ299" s="16" t="s">
        <v>81</v>
      </c>
      <c r="BK299" s="139">
        <f>ROUND(I299*H299,2)</f>
        <v>0</v>
      </c>
      <c r="BL299" s="16" t="s">
        <v>81</v>
      </c>
      <c r="BM299" s="138" t="s">
        <v>591</v>
      </c>
    </row>
    <row r="300" spans="2:65" s="12" customFormat="1" ht="11.25">
      <c r="B300" s="140"/>
      <c r="D300" s="141" t="s">
        <v>182</v>
      </c>
      <c r="E300" s="142" t="s">
        <v>1</v>
      </c>
      <c r="F300" s="143" t="s">
        <v>110</v>
      </c>
      <c r="H300" s="144">
        <v>192</v>
      </c>
      <c r="I300" s="145"/>
      <c r="L300" s="140"/>
      <c r="M300" s="146"/>
      <c r="T300" s="147"/>
      <c r="AT300" s="142" t="s">
        <v>182</v>
      </c>
      <c r="AU300" s="142" t="s">
        <v>164</v>
      </c>
      <c r="AV300" s="12" t="s">
        <v>86</v>
      </c>
      <c r="AW300" s="12" t="s">
        <v>32</v>
      </c>
      <c r="AX300" s="12" t="s">
        <v>81</v>
      </c>
      <c r="AY300" s="142" t="s">
        <v>157</v>
      </c>
    </row>
    <row r="301" spans="2:65" s="1" customFormat="1" ht="16.5" customHeight="1">
      <c r="B301" s="31"/>
      <c r="C301" s="127" t="s">
        <v>592</v>
      </c>
      <c r="D301" s="127" t="s">
        <v>160</v>
      </c>
      <c r="E301" s="128" t="s">
        <v>593</v>
      </c>
      <c r="F301" s="129" t="s">
        <v>594</v>
      </c>
      <c r="G301" s="130" t="s">
        <v>192</v>
      </c>
      <c r="H301" s="131">
        <v>480</v>
      </c>
      <c r="I301" s="132"/>
      <c r="J301" s="133">
        <f>ROUND(I301*H301,2)</f>
        <v>0</v>
      </c>
      <c r="K301" s="129" t="s">
        <v>163</v>
      </c>
      <c r="L301" s="31"/>
      <c r="M301" s="134" t="s">
        <v>1</v>
      </c>
      <c r="N301" s="135" t="s">
        <v>41</v>
      </c>
      <c r="P301" s="136">
        <f>O301*H301</f>
        <v>0</v>
      </c>
      <c r="Q301" s="136">
        <v>0</v>
      </c>
      <c r="R301" s="136">
        <f>Q301*H301</f>
        <v>0</v>
      </c>
      <c r="S301" s="136">
        <v>0</v>
      </c>
      <c r="T301" s="137">
        <f>S301*H301</f>
        <v>0</v>
      </c>
      <c r="AR301" s="138" t="s">
        <v>81</v>
      </c>
      <c r="AT301" s="138" t="s">
        <v>160</v>
      </c>
      <c r="AU301" s="138" t="s">
        <v>164</v>
      </c>
      <c r="AY301" s="16" t="s">
        <v>157</v>
      </c>
      <c r="BE301" s="139">
        <f>IF(N301="základní",J301,0)</f>
        <v>0</v>
      </c>
      <c r="BF301" s="139">
        <f>IF(N301="snížená",J301,0)</f>
        <v>0</v>
      </c>
      <c r="BG301" s="139">
        <f>IF(N301="zákl. přenesená",J301,0)</f>
        <v>0</v>
      </c>
      <c r="BH301" s="139">
        <f>IF(N301="sníž. přenesená",J301,0)</f>
        <v>0</v>
      </c>
      <c r="BI301" s="139">
        <f>IF(N301="nulová",J301,0)</f>
        <v>0</v>
      </c>
      <c r="BJ301" s="16" t="s">
        <v>81</v>
      </c>
      <c r="BK301" s="139">
        <f>ROUND(I301*H301,2)</f>
        <v>0</v>
      </c>
      <c r="BL301" s="16" t="s">
        <v>81</v>
      </c>
      <c r="BM301" s="138" t="s">
        <v>595</v>
      </c>
    </row>
    <row r="302" spans="2:65" s="12" customFormat="1" ht="11.25">
      <c r="B302" s="140"/>
      <c r="D302" s="141" t="s">
        <v>182</v>
      </c>
      <c r="E302" s="142" t="s">
        <v>1</v>
      </c>
      <c r="F302" s="143" t="s">
        <v>93</v>
      </c>
      <c r="H302" s="144">
        <v>480</v>
      </c>
      <c r="I302" s="145"/>
      <c r="L302" s="140"/>
      <c r="M302" s="146"/>
      <c r="T302" s="147"/>
      <c r="AT302" s="142" t="s">
        <v>182</v>
      </c>
      <c r="AU302" s="142" t="s">
        <v>164</v>
      </c>
      <c r="AV302" s="12" t="s">
        <v>86</v>
      </c>
      <c r="AW302" s="12" t="s">
        <v>32</v>
      </c>
      <c r="AX302" s="12" t="s">
        <v>81</v>
      </c>
      <c r="AY302" s="142" t="s">
        <v>157</v>
      </c>
    </row>
    <row r="303" spans="2:65" s="1" customFormat="1" ht="16.5" customHeight="1">
      <c r="B303" s="31"/>
      <c r="C303" s="127" t="s">
        <v>596</v>
      </c>
      <c r="D303" s="127" t="s">
        <v>160</v>
      </c>
      <c r="E303" s="128" t="s">
        <v>597</v>
      </c>
      <c r="F303" s="129" t="s">
        <v>504</v>
      </c>
      <c r="G303" s="130" t="s">
        <v>84</v>
      </c>
      <c r="H303" s="131">
        <v>0.22</v>
      </c>
      <c r="I303" s="132"/>
      <c r="J303" s="133">
        <f>ROUND(I303*H303,2)</f>
        <v>0</v>
      </c>
      <c r="K303" s="129" t="s">
        <v>163</v>
      </c>
      <c r="L303" s="31"/>
      <c r="M303" s="134" t="s">
        <v>1</v>
      </c>
      <c r="N303" s="135" t="s">
        <v>41</v>
      </c>
      <c r="P303" s="136">
        <f>O303*H303</f>
        <v>0</v>
      </c>
      <c r="Q303" s="136">
        <v>0</v>
      </c>
      <c r="R303" s="136">
        <f>Q303*H303</f>
        <v>0</v>
      </c>
      <c r="S303" s="136">
        <v>0</v>
      </c>
      <c r="T303" s="137">
        <f>S303*H303</f>
        <v>0</v>
      </c>
      <c r="AR303" s="138" t="s">
        <v>164</v>
      </c>
      <c r="AT303" s="138" t="s">
        <v>160</v>
      </c>
      <c r="AU303" s="138" t="s">
        <v>164</v>
      </c>
      <c r="AY303" s="16" t="s">
        <v>157</v>
      </c>
      <c r="BE303" s="139">
        <f>IF(N303="základní",J303,0)</f>
        <v>0</v>
      </c>
      <c r="BF303" s="139">
        <f>IF(N303="snížená",J303,0)</f>
        <v>0</v>
      </c>
      <c r="BG303" s="139">
        <f>IF(N303="zákl. přenesená",J303,0)</f>
        <v>0</v>
      </c>
      <c r="BH303" s="139">
        <f>IF(N303="sníž. přenesená",J303,0)</f>
        <v>0</v>
      </c>
      <c r="BI303" s="139">
        <f>IF(N303="nulová",J303,0)</f>
        <v>0</v>
      </c>
      <c r="BJ303" s="16" t="s">
        <v>81</v>
      </c>
      <c r="BK303" s="139">
        <f>ROUND(I303*H303,2)</f>
        <v>0</v>
      </c>
      <c r="BL303" s="16" t="s">
        <v>164</v>
      </c>
      <c r="BM303" s="138" t="s">
        <v>598</v>
      </c>
    </row>
    <row r="304" spans="2:65" s="12" customFormat="1" ht="11.25">
      <c r="B304" s="140"/>
      <c r="D304" s="141" t="s">
        <v>182</v>
      </c>
      <c r="E304" s="142" t="s">
        <v>1</v>
      </c>
      <c r="F304" s="143" t="s">
        <v>599</v>
      </c>
      <c r="H304" s="144">
        <v>0.22</v>
      </c>
      <c r="I304" s="145"/>
      <c r="L304" s="140"/>
      <c r="M304" s="146"/>
      <c r="T304" s="147"/>
      <c r="AT304" s="142" t="s">
        <v>182</v>
      </c>
      <c r="AU304" s="142" t="s">
        <v>164</v>
      </c>
      <c r="AV304" s="12" t="s">
        <v>86</v>
      </c>
      <c r="AW304" s="12" t="s">
        <v>32</v>
      </c>
      <c r="AX304" s="12" t="s">
        <v>81</v>
      </c>
      <c r="AY304" s="142" t="s">
        <v>157</v>
      </c>
    </row>
    <row r="305" spans="2:65" s="1" customFormat="1" ht="16.5" customHeight="1">
      <c r="B305" s="31"/>
      <c r="C305" s="127" t="s">
        <v>600</v>
      </c>
      <c r="D305" s="127" t="s">
        <v>160</v>
      </c>
      <c r="E305" s="128" t="s">
        <v>509</v>
      </c>
      <c r="F305" s="129" t="s">
        <v>510</v>
      </c>
      <c r="G305" s="130" t="s">
        <v>84</v>
      </c>
      <c r="H305" s="131">
        <v>0.22</v>
      </c>
      <c r="I305" s="132"/>
      <c r="J305" s="133">
        <f>ROUND(I305*H305,2)</f>
        <v>0</v>
      </c>
      <c r="K305" s="129" t="s">
        <v>163</v>
      </c>
      <c r="L305" s="31"/>
      <c r="M305" s="134" t="s">
        <v>1</v>
      </c>
      <c r="N305" s="135" t="s">
        <v>41</v>
      </c>
      <c r="P305" s="136">
        <f>O305*H305</f>
        <v>0</v>
      </c>
      <c r="Q305" s="136">
        <v>0</v>
      </c>
      <c r="R305" s="136">
        <f>Q305*H305</f>
        <v>0</v>
      </c>
      <c r="S305" s="136">
        <v>0</v>
      </c>
      <c r="T305" s="137">
        <f>S305*H305</f>
        <v>0</v>
      </c>
      <c r="AR305" s="138" t="s">
        <v>164</v>
      </c>
      <c r="AT305" s="138" t="s">
        <v>160</v>
      </c>
      <c r="AU305" s="138" t="s">
        <v>164</v>
      </c>
      <c r="AY305" s="16" t="s">
        <v>157</v>
      </c>
      <c r="BE305" s="139">
        <f>IF(N305="základní",J305,0)</f>
        <v>0</v>
      </c>
      <c r="BF305" s="139">
        <f>IF(N305="snížená",J305,0)</f>
        <v>0</v>
      </c>
      <c r="BG305" s="139">
        <f>IF(N305="zákl. přenesená",J305,0)</f>
        <v>0</v>
      </c>
      <c r="BH305" s="139">
        <f>IF(N305="sníž. přenesená",J305,0)</f>
        <v>0</v>
      </c>
      <c r="BI305" s="139">
        <f>IF(N305="nulová",J305,0)</f>
        <v>0</v>
      </c>
      <c r="BJ305" s="16" t="s">
        <v>81</v>
      </c>
      <c r="BK305" s="139">
        <f>ROUND(I305*H305,2)</f>
        <v>0</v>
      </c>
      <c r="BL305" s="16" t="s">
        <v>164</v>
      </c>
      <c r="BM305" s="138" t="s">
        <v>601</v>
      </c>
    </row>
    <row r="306" spans="2:65" s="1" customFormat="1" ht="16.5" customHeight="1">
      <c r="B306" s="31"/>
      <c r="C306" s="127" t="s">
        <v>602</v>
      </c>
      <c r="D306" s="127" t="s">
        <v>160</v>
      </c>
      <c r="E306" s="128" t="s">
        <v>513</v>
      </c>
      <c r="F306" s="129" t="s">
        <v>514</v>
      </c>
      <c r="G306" s="130" t="s">
        <v>84</v>
      </c>
      <c r="H306" s="131">
        <v>0.22</v>
      </c>
      <c r="I306" s="132"/>
      <c r="J306" s="133">
        <f>ROUND(I306*H306,2)</f>
        <v>0</v>
      </c>
      <c r="K306" s="129" t="s">
        <v>163</v>
      </c>
      <c r="L306" s="31"/>
      <c r="M306" s="134" t="s">
        <v>1</v>
      </c>
      <c r="N306" s="135" t="s">
        <v>41</v>
      </c>
      <c r="P306" s="136">
        <f>O306*H306</f>
        <v>0</v>
      </c>
      <c r="Q306" s="136">
        <v>0</v>
      </c>
      <c r="R306" s="136">
        <f>Q306*H306</f>
        <v>0</v>
      </c>
      <c r="S306" s="136">
        <v>0</v>
      </c>
      <c r="T306" s="137">
        <f>S306*H306</f>
        <v>0</v>
      </c>
      <c r="AR306" s="138" t="s">
        <v>164</v>
      </c>
      <c r="AT306" s="138" t="s">
        <v>160</v>
      </c>
      <c r="AU306" s="138" t="s">
        <v>164</v>
      </c>
      <c r="AY306" s="16" t="s">
        <v>157</v>
      </c>
      <c r="BE306" s="139">
        <f>IF(N306="základní",J306,0)</f>
        <v>0</v>
      </c>
      <c r="BF306" s="139">
        <f>IF(N306="snížená",J306,0)</f>
        <v>0</v>
      </c>
      <c r="BG306" s="139">
        <f>IF(N306="zákl. přenesená",J306,0)</f>
        <v>0</v>
      </c>
      <c r="BH306" s="139">
        <f>IF(N306="sníž. přenesená",J306,0)</f>
        <v>0</v>
      </c>
      <c r="BI306" s="139">
        <f>IF(N306="nulová",J306,0)</f>
        <v>0</v>
      </c>
      <c r="BJ306" s="16" t="s">
        <v>81</v>
      </c>
      <c r="BK306" s="139">
        <f>ROUND(I306*H306,2)</f>
        <v>0</v>
      </c>
      <c r="BL306" s="16" t="s">
        <v>164</v>
      </c>
      <c r="BM306" s="138" t="s">
        <v>603</v>
      </c>
    </row>
    <row r="307" spans="2:65" s="1" customFormat="1" ht="16.5" customHeight="1">
      <c r="B307" s="31"/>
      <c r="C307" s="155" t="s">
        <v>499</v>
      </c>
      <c r="D307" s="155" t="s">
        <v>307</v>
      </c>
      <c r="E307" s="156" t="s">
        <v>604</v>
      </c>
      <c r="F307" s="157" t="s">
        <v>518</v>
      </c>
      <c r="G307" s="158" t="s">
        <v>84</v>
      </c>
      <c r="H307" s="159">
        <v>0.22</v>
      </c>
      <c r="I307" s="160"/>
      <c r="J307" s="161">
        <f>ROUND(I307*H307,2)</f>
        <v>0</v>
      </c>
      <c r="K307" s="157" t="s">
        <v>163</v>
      </c>
      <c r="L307" s="162"/>
      <c r="M307" s="163" t="s">
        <v>1</v>
      </c>
      <c r="N307" s="164" t="s">
        <v>41</v>
      </c>
      <c r="P307" s="136">
        <f>O307*H307</f>
        <v>0</v>
      </c>
      <c r="Q307" s="136">
        <v>0</v>
      </c>
      <c r="R307" s="136">
        <f>Q307*H307</f>
        <v>0</v>
      </c>
      <c r="S307" s="136">
        <v>0</v>
      </c>
      <c r="T307" s="137">
        <f>S307*H307</f>
        <v>0</v>
      </c>
      <c r="AR307" s="138" t="s">
        <v>189</v>
      </c>
      <c r="AT307" s="138" t="s">
        <v>307</v>
      </c>
      <c r="AU307" s="138" t="s">
        <v>164</v>
      </c>
      <c r="AY307" s="16" t="s">
        <v>157</v>
      </c>
      <c r="BE307" s="139">
        <f>IF(N307="základní",J307,0)</f>
        <v>0</v>
      </c>
      <c r="BF307" s="139">
        <f>IF(N307="snížená",J307,0)</f>
        <v>0</v>
      </c>
      <c r="BG307" s="139">
        <f>IF(N307="zákl. přenesená",J307,0)</f>
        <v>0</v>
      </c>
      <c r="BH307" s="139">
        <f>IF(N307="sníž. přenesená",J307,0)</f>
        <v>0</v>
      </c>
      <c r="BI307" s="139">
        <f>IF(N307="nulová",J307,0)</f>
        <v>0</v>
      </c>
      <c r="BJ307" s="16" t="s">
        <v>81</v>
      </c>
      <c r="BK307" s="139">
        <f>ROUND(I307*H307,2)</f>
        <v>0</v>
      </c>
      <c r="BL307" s="16" t="s">
        <v>164</v>
      </c>
      <c r="BM307" s="138" t="s">
        <v>605</v>
      </c>
    </row>
    <row r="308" spans="2:65" s="14" customFormat="1" ht="20.85" customHeight="1">
      <c r="B308" s="165"/>
      <c r="D308" s="166" t="s">
        <v>75</v>
      </c>
      <c r="E308" s="166" t="s">
        <v>606</v>
      </c>
      <c r="F308" s="166" t="s">
        <v>607</v>
      </c>
      <c r="I308" s="167"/>
      <c r="J308" s="168">
        <f>BK308</f>
        <v>0</v>
      </c>
      <c r="L308" s="165"/>
      <c r="M308" s="169"/>
      <c r="P308" s="170">
        <f>SUM(P309:P361)</f>
        <v>0</v>
      </c>
      <c r="R308" s="170">
        <f>SUM(R309:R361)</f>
        <v>0.68810000000000027</v>
      </c>
      <c r="T308" s="171">
        <f>SUM(T309:T361)</f>
        <v>0</v>
      </c>
      <c r="AR308" s="166" t="s">
        <v>164</v>
      </c>
      <c r="AT308" s="172" t="s">
        <v>75</v>
      </c>
      <c r="AU308" s="172" t="s">
        <v>97</v>
      </c>
      <c r="AY308" s="166" t="s">
        <v>157</v>
      </c>
      <c r="BK308" s="173">
        <f>SUM(BK309:BK361)</f>
        <v>0</v>
      </c>
    </row>
    <row r="309" spans="2:65" s="1" customFormat="1" ht="16.5" customHeight="1">
      <c r="B309" s="31"/>
      <c r="C309" s="155" t="s">
        <v>608</v>
      </c>
      <c r="D309" s="155" t="s">
        <v>307</v>
      </c>
      <c r="E309" s="156" t="s">
        <v>609</v>
      </c>
      <c r="F309" s="157" t="s">
        <v>610</v>
      </c>
      <c r="G309" s="158" t="s">
        <v>192</v>
      </c>
      <c r="H309" s="159">
        <v>43</v>
      </c>
      <c r="I309" s="160"/>
      <c r="J309" s="161">
        <f>ROUND(I309*H309,2)</f>
        <v>0</v>
      </c>
      <c r="K309" s="157" t="s">
        <v>196</v>
      </c>
      <c r="L309" s="162"/>
      <c r="M309" s="163" t="s">
        <v>1</v>
      </c>
      <c r="N309" s="164" t="s">
        <v>41</v>
      </c>
      <c r="P309" s="136">
        <f>O309*H309</f>
        <v>0</v>
      </c>
      <c r="Q309" s="136">
        <v>1E-3</v>
      </c>
      <c r="R309" s="136">
        <f>Q309*H309</f>
        <v>4.3000000000000003E-2</v>
      </c>
      <c r="S309" s="136">
        <v>0</v>
      </c>
      <c r="T309" s="137">
        <f>S309*H309</f>
        <v>0</v>
      </c>
      <c r="AR309" s="138" t="s">
        <v>189</v>
      </c>
      <c r="AT309" s="138" t="s">
        <v>307</v>
      </c>
      <c r="AU309" s="138" t="s">
        <v>164</v>
      </c>
      <c r="AY309" s="16" t="s">
        <v>157</v>
      </c>
      <c r="BE309" s="139">
        <f>IF(N309="základní",J309,0)</f>
        <v>0</v>
      </c>
      <c r="BF309" s="139">
        <f>IF(N309="snížená",J309,0)</f>
        <v>0</v>
      </c>
      <c r="BG309" s="139">
        <f>IF(N309="zákl. přenesená",J309,0)</f>
        <v>0</v>
      </c>
      <c r="BH309" s="139">
        <f>IF(N309="sníž. přenesená",J309,0)</f>
        <v>0</v>
      </c>
      <c r="BI309" s="139">
        <f>IF(N309="nulová",J309,0)</f>
        <v>0</v>
      </c>
      <c r="BJ309" s="16" t="s">
        <v>81</v>
      </c>
      <c r="BK309" s="139">
        <f>ROUND(I309*H309,2)</f>
        <v>0</v>
      </c>
      <c r="BL309" s="16" t="s">
        <v>164</v>
      </c>
      <c r="BM309" s="138" t="s">
        <v>611</v>
      </c>
    </row>
    <row r="310" spans="2:65" s="12" customFormat="1" ht="11.25">
      <c r="B310" s="140"/>
      <c r="D310" s="141" t="s">
        <v>182</v>
      </c>
      <c r="E310" s="142" t="s">
        <v>1</v>
      </c>
      <c r="F310" s="143" t="s">
        <v>612</v>
      </c>
      <c r="H310" s="144">
        <v>43</v>
      </c>
      <c r="I310" s="145"/>
      <c r="L310" s="140"/>
      <c r="M310" s="146"/>
      <c r="T310" s="147"/>
      <c r="AT310" s="142" t="s">
        <v>182</v>
      </c>
      <c r="AU310" s="142" t="s">
        <v>164</v>
      </c>
      <c r="AV310" s="12" t="s">
        <v>86</v>
      </c>
      <c r="AW310" s="12" t="s">
        <v>32</v>
      </c>
      <c r="AX310" s="12" t="s">
        <v>81</v>
      </c>
      <c r="AY310" s="142" t="s">
        <v>157</v>
      </c>
    </row>
    <row r="311" spans="2:65" s="1" customFormat="1" ht="16.5" customHeight="1">
      <c r="B311" s="31"/>
      <c r="C311" s="155" t="s">
        <v>613</v>
      </c>
      <c r="D311" s="155" t="s">
        <v>307</v>
      </c>
      <c r="E311" s="156" t="s">
        <v>614</v>
      </c>
      <c r="F311" s="157" t="s">
        <v>615</v>
      </c>
      <c r="G311" s="158" t="s">
        <v>192</v>
      </c>
      <c r="H311" s="159">
        <v>1</v>
      </c>
      <c r="I311" s="160"/>
      <c r="J311" s="161">
        <f t="shared" ref="J311:J342" si="20">ROUND(I311*H311,2)</f>
        <v>0</v>
      </c>
      <c r="K311" s="157" t="s">
        <v>196</v>
      </c>
      <c r="L311" s="162"/>
      <c r="M311" s="163" t="s">
        <v>1</v>
      </c>
      <c r="N311" s="164" t="s">
        <v>41</v>
      </c>
      <c r="P311" s="136">
        <f t="shared" ref="P311:P342" si="21">O311*H311</f>
        <v>0</v>
      </c>
      <c r="Q311" s="136">
        <v>1E-3</v>
      </c>
      <c r="R311" s="136">
        <f t="shared" ref="R311:R342" si="22">Q311*H311</f>
        <v>1E-3</v>
      </c>
      <c r="S311" s="136">
        <v>0</v>
      </c>
      <c r="T311" s="137">
        <f t="shared" ref="T311:T342" si="23">S311*H311</f>
        <v>0</v>
      </c>
      <c r="AR311" s="138" t="s">
        <v>189</v>
      </c>
      <c r="AT311" s="138" t="s">
        <v>307</v>
      </c>
      <c r="AU311" s="138" t="s">
        <v>164</v>
      </c>
      <c r="AY311" s="16" t="s">
        <v>157</v>
      </c>
      <c r="BE311" s="139">
        <f t="shared" ref="BE311:BE342" si="24">IF(N311="základní",J311,0)</f>
        <v>0</v>
      </c>
      <c r="BF311" s="139">
        <f t="shared" ref="BF311:BF342" si="25">IF(N311="snížená",J311,0)</f>
        <v>0</v>
      </c>
      <c r="BG311" s="139">
        <f t="shared" ref="BG311:BG342" si="26">IF(N311="zákl. přenesená",J311,0)</f>
        <v>0</v>
      </c>
      <c r="BH311" s="139">
        <f t="shared" ref="BH311:BH342" si="27">IF(N311="sníž. přenesená",J311,0)</f>
        <v>0</v>
      </c>
      <c r="BI311" s="139">
        <f t="shared" ref="BI311:BI342" si="28">IF(N311="nulová",J311,0)</f>
        <v>0</v>
      </c>
      <c r="BJ311" s="16" t="s">
        <v>81</v>
      </c>
      <c r="BK311" s="139">
        <f t="shared" ref="BK311:BK342" si="29">ROUND(I311*H311,2)</f>
        <v>0</v>
      </c>
      <c r="BL311" s="16" t="s">
        <v>164</v>
      </c>
      <c r="BM311" s="138" t="s">
        <v>616</v>
      </c>
    </row>
    <row r="312" spans="2:65" s="1" customFormat="1" ht="16.5" customHeight="1">
      <c r="B312" s="31"/>
      <c r="C312" s="155" t="s">
        <v>617</v>
      </c>
      <c r="D312" s="155" t="s">
        <v>307</v>
      </c>
      <c r="E312" s="156" t="s">
        <v>618</v>
      </c>
      <c r="F312" s="157" t="s">
        <v>619</v>
      </c>
      <c r="G312" s="158" t="s">
        <v>192</v>
      </c>
      <c r="H312" s="159">
        <v>1</v>
      </c>
      <c r="I312" s="160"/>
      <c r="J312" s="161">
        <f t="shared" si="20"/>
        <v>0</v>
      </c>
      <c r="K312" s="157" t="s">
        <v>196</v>
      </c>
      <c r="L312" s="162"/>
      <c r="M312" s="163" t="s">
        <v>1</v>
      </c>
      <c r="N312" s="164" t="s">
        <v>41</v>
      </c>
      <c r="P312" s="136">
        <f t="shared" si="21"/>
        <v>0</v>
      </c>
      <c r="Q312" s="136">
        <v>1E-3</v>
      </c>
      <c r="R312" s="136">
        <f t="shared" si="22"/>
        <v>1E-3</v>
      </c>
      <c r="S312" s="136">
        <v>0</v>
      </c>
      <c r="T312" s="137">
        <f t="shared" si="23"/>
        <v>0</v>
      </c>
      <c r="AR312" s="138" t="s">
        <v>189</v>
      </c>
      <c r="AT312" s="138" t="s">
        <v>307</v>
      </c>
      <c r="AU312" s="138" t="s">
        <v>164</v>
      </c>
      <c r="AY312" s="16" t="s">
        <v>157</v>
      </c>
      <c r="BE312" s="139">
        <f t="shared" si="24"/>
        <v>0</v>
      </c>
      <c r="BF312" s="139">
        <f t="shared" si="25"/>
        <v>0</v>
      </c>
      <c r="BG312" s="139">
        <f t="shared" si="26"/>
        <v>0</v>
      </c>
      <c r="BH312" s="139">
        <f t="shared" si="27"/>
        <v>0</v>
      </c>
      <c r="BI312" s="139">
        <f t="shared" si="28"/>
        <v>0</v>
      </c>
      <c r="BJ312" s="16" t="s">
        <v>81</v>
      </c>
      <c r="BK312" s="139">
        <f t="shared" si="29"/>
        <v>0</v>
      </c>
      <c r="BL312" s="16" t="s">
        <v>164</v>
      </c>
      <c r="BM312" s="138" t="s">
        <v>620</v>
      </c>
    </row>
    <row r="313" spans="2:65" s="1" customFormat="1" ht="16.5" customHeight="1">
      <c r="B313" s="31"/>
      <c r="C313" s="155" t="s">
        <v>621</v>
      </c>
      <c r="D313" s="155" t="s">
        <v>307</v>
      </c>
      <c r="E313" s="156" t="s">
        <v>622</v>
      </c>
      <c r="F313" s="157" t="s">
        <v>623</v>
      </c>
      <c r="G313" s="158" t="s">
        <v>192</v>
      </c>
      <c r="H313" s="159">
        <v>3</v>
      </c>
      <c r="I313" s="160"/>
      <c r="J313" s="161">
        <f t="shared" si="20"/>
        <v>0</v>
      </c>
      <c r="K313" s="157" t="s">
        <v>196</v>
      </c>
      <c r="L313" s="162"/>
      <c r="M313" s="163" t="s">
        <v>1</v>
      </c>
      <c r="N313" s="164" t="s">
        <v>41</v>
      </c>
      <c r="P313" s="136">
        <f t="shared" si="21"/>
        <v>0</v>
      </c>
      <c r="Q313" s="136">
        <v>1E-3</v>
      </c>
      <c r="R313" s="136">
        <f t="shared" si="22"/>
        <v>3.0000000000000001E-3</v>
      </c>
      <c r="S313" s="136">
        <v>0</v>
      </c>
      <c r="T313" s="137">
        <f t="shared" si="23"/>
        <v>0</v>
      </c>
      <c r="AR313" s="138" t="s">
        <v>189</v>
      </c>
      <c r="AT313" s="138" t="s">
        <v>307</v>
      </c>
      <c r="AU313" s="138" t="s">
        <v>164</v>
      </c>
      <c r="AY313" s="16" t="s">
        <v>157</v>
      </c>
      <c r="BE313" s="139">
        <f t="shared" si="24"/>
        <v>0</v>
      </c>
      <c r="BF313" s="139">
        <f t="shared" si="25"/>
        <v>0</v>
      </c>
      <c r="BG313" s="139">
        <f t="shared" si="26"/>
        <v>0</v>
      </c>
      <c r="BH313" s="139">
        <f t="shared" si="27"/>
        <v>0</v>
      </c>
      <c r="BI313" s="139">
        <f t="shared" si="28"/>
        <v>0</v>
      </c>
      <c r="BJ313" s="16" t="s">
        <v>81</v>
      </c>
      <c r="BK313" s="139">
        <f t="shared" si="29"/>
        <v>0</v>
      </c>
      <c r="BL313" s="16" t="s">
        <v>164</v>
      </c>
      <c r="BM313" s="138" t="s">
        <v>624</v>
      </c>
    </row>
    <row r="314" spans="2:65" s="1" customFormat="1" ht="16.5" customHeight="1">
      <c r="B314" s="31"/>
      <c r="C314" s="155" t="s">
        <v>625</v>
      </c>
      <c r="D314" s="155" t="s">
        <v>307</v>
      </c>
      <c r="E314" s="156" t="s">
        <v>626</v>
      </c>
      <c r="F314" s="157" t="s">
        <v>627</v>
      </c>
      <c r="G314" s="158" t="s">
        <v>192</v>
      </c>
      <c r="H314" s="159">
        <v>1</v>
      </c>
      <c r="I314" s="160"/>
      <c r="J314" s="161">
        <f t="shared" si="20"/>
        <v>0</v>
      </c>
      <c r="K314" s="157" t="s">
        <v>196</v>
      </c>
      <c r="L314" s="162"/>
      <c r="M314" s="163" t="s">
        <v>1</v>
      </c>
      <c r="N314" s="164" t="s">
        <v>41</v>
      </c>
      <c r="P314" s="136">
        <f t="shared" si="21"/>
        <v>0</v>
      </c>
      <c r="Q314" s="136">
        <v>1E-3</v>
      </c>
      <c r="R314" s="136">
        <f t="shared" si="22"/>
        <v>1E-3</v>
      </c>
      <c r="S314" s="136">
        <v>0</v>
      </c>
      <c r="T314" s="137">
        <f t="shared" si="23"/>
        <v>0</v>
      </c>
      <c r="AR314" s="138" t="s">
        <v>189</v>
      </c>
      <c r="AT314" s="138" t="s">
        <v>307</v>
      </c>
      <c r="AU314" s="138" t="s">
        <v>164</v>
      </c>
      <c r="AY314" s="16" t="s">
        <v>157</v>
      </c>
      <c r="BE314" s="139">
        <f t="shared" si="24"/>
        <v>0</v>
      </c>
      <c r="BF314" s="139">
        <f t="shared" si="25"/>
        <v>0</v>
      </c>
      <c r="BG314" s="139">
        <f t="shared" si="26"/>
        <v>0</v>
      </c>
      <c r="BH314" s="139">
        <f t="shared" si="27"/>
        <v>0</v>
      </c>
      <c r="BI314" s="139">
        <f t="shared" si="28"/>
        <v>0</v>
      </c>
      <c r="BJ314" s="16" t="s">
        <v>81</v>
      </c>
      <c r="BK314" s="139">
        <f t="shared" si="29"/>
        <v>0</v>
      </c>
      <c r="BL314" s="16" t="s">
        <v>164</v>
      </c>
      <c r="BM314" s="138" t="s">
        <v>628</v>
      </c>
    </row>
    <row r="315" spans="2:65" s="1" customFormat="1" ht="16.5" customHeight="1">
      <c r="B315" s="31"/>
      <c r="C315" s="155" t="s">
        <v>629</v>
      </c>
      <c r="D315" s="155" t="s">
        <v>307</v>
      </c>
      <c r="E315" s="156" t="s">
        <v>630</v>
      </c>
      <c r="F315" s="157" t="s">
        <v>631</v>
      </c>
      <c r="G315" s="158" t="s">
        <v>192</v>
      </c>
      <c r="H315" s="159">
        <v>1</v>
      </c>
      <c r="I315" s="160"/>
      <c r="J315" s="161">
        <f t="shared" si="20"/>
        <v>0</v>
      </c>
      <c r="K315" s="157" t="s">
        <v>196</v>
      </c>
      <c r="L315" s="162"/>
      <c r="M315" s="163" t="s">
        <v>1</v>
      </c>
      <c r="N315" s="164" t="s">
        <v>41</v>
      </c>
      <c r="P315" s="136">
        <f t="shared" si="21"/>
        <v>0</v>
      </c>
      <c r="Q315" s="136">
        <v>2E-3</v>
      </c>
      <c r="R315" s="136">
        <f t="shared" si="22"/>
        <v>2E-3</v>
      </c>
      <c r="S315" s="136">
        <v>0</v>
      </c>
      <c r="T315" s="137">
        <f t="shared" si="23"/>
        <v>0</v>
      </c>
      <c r="AR315" s="138" t="s">
        <v>189</v>
      </c>
      <c r="AT315" s="138" t="s">
        <v>307</v>
      </c>
      <c r="AU315" s="138" t="s">
        <v>164</v>
      </c>
      <c r="AY315" s="16" t="s">
        <v>157</v>
      </c>
      <c r="BE315" s="139">
        <f t="shared" si="24"/>
        <v>0</v>
      </c>
      <c r="BF315" s="139">
        <f t="shared" si="25"/>
        <v>0</v>
      </c>
      <c r="BG315" s="139">
        <f t="shared" si="26"/>
        <v>0</v>
      </c>
      <c r="BH315" s="139">
        <f t="shared" si="27"/>
        <v>0</v>
      </c>
      <c r="BI315" s="139">
        <f t="shared" si="28"/>
        <v>0</v>
      </c>
      <c r="BJ315" s="16" t="s">
        <v>81</v>
      </c>
      <c r="BK315" s="139">
        <f t="shared" si="29"/>
        <v>0</v>
      </c>
      <c r="BL315" s="16" t="s">
        <v>164</v>
      </c>
      <c r="BM315" s="138" t="s">
        <v>632</v>
      </c>
    </row>
    <row r="316" spans="2:65" s="1" customFormat="1" ht="16.5" customHeight="1">
      <c r="B316" s="31"/>
      <c r="C316" s="155" t="s">
        <v>633</v>
      </c>
      <c r="D316" s="155" t="s">
        <v>307</v>
      </c>
      <c r="E316" s="156" t="s">
        <v>634</v>
      </c>
      <c r="F316" s="157" t="s">
        <v>635</v>
      </c>
      <c r="G316" s="158" t="s">
        <v>192</v>
      </c>
      <c r="H316" s="159">
        <v>3</v>
      </c>
      <c r="I316" s="160"/>
      <c r="J316" s="161">
        <f t="shared" si="20"/>
        <v>0</v>
      </c>
      <c r="K316" s="157" t="s">
        <v>196</v>
      </c>
      <c r="L316" s="162"/>
      <c r="M316" s="163" t="s">
        <v>1</v>
      </c>
      <c r="N316" s="164" t="s">
        <v>41</v>
      </c>
      <c r="P316" s="136">
        <f t="shared" si="21"/>
        <v>0</v>
      </c>
      <c r="Q316" s="136">
        <v>1E-3</v>
      </c>
      <c r="R316" s="136">
        <f t="shared" si="22"/>
        <v>3.0000000000000001E-3</v>
      </c>
      <c r="S316" s="136">
        <v>0</v>
      </c>
      <c r="T316" s="137">
        <f t="shared" si="23"/>
        <v>0</v>
      </c>
      <c r="AR316" s="138" t="s">
        <v>189</v>
      </c>
      <c r="AT316" s="138" t="s">
        <v>307</v>
      </c>
      <c r="AU316" s="138" t="s">
        <v>164</v>
      </c>
      <c r="AY316" s="16" t="s">
        <v>157</v>
      </c>
      <c r="BE316" s="139">
        <f t="shared" si="24"/>
        <v>0</v>
      </c>
      <c r="BF316" s="139">
        <f t="shared" si="25"/>
        <v>0</v>
      </c>
      <c r="BG316" s="139">
        <f t="shared" si="26"/>
        <v>0</v>
      </c>
      <c r="BH316" s="139">
        <f t="shared" si="27"/>
        <v>0</v>
      </c>
      <c r="BI316" s="139">
        <f t="shared" si="28"/>
        <v>0</v>
      </c>
      <c r="BJ316" s="16" t="s">
        <v>81</v>
      </c>
      <c r="BK316" s="139">
        <f t="shared" si="29"/>
        <v>0</v>
      </c>
      <c r="BL316" s="16" t="s">
        <v>164</v>
      </c>
      <c r="BM316" s="138" t="s">
        <v>636</v>
      </c>
    </row>
    <row r="317" spans="2:65" s="1" customFormat="1" ht="16.5" customHeight="1">
      <c r="B317" s="31"/>
      <c r="C317" s="155" t="s">
        <v>637</v>
      </c>
      <c r="D317" s="155" t="s">
        <v>307</v>
      </c>
      <c r="E317" s="156" t="s">
        <v>638</v>
      </c>
      <c r="F317" s="157" t="s">
        <v>639</v>
      </c>
      <c r="G317" s="158" t="s">
        <v>192</v>
      </c>
      <c r="H317" s="159">
        <v>1</v>
      </c>
      <c r="I317" s="160"/>
      <c r="J317" s="161">
        <f t="shared" si="20"/>
        <v>0</v>
      </c>
      <c r="K317" s="157" t="s">
        <v>196</v>
      </c>
      <c r="L317" s="162"/>
      <c r="M317" s="163" t="s">
        <v>1</v>
      </c>
      <c r="N317" s="164" t="s">
        <v>41</v>
      </c>
      <c r="P317" s="136">
        <f t="shared" si="21"/>
        <v>0</v>
      </c>
      <c r="Q317" s="136">
        <v>1E-3</v>
      </c>
      <c r="R317" s="136">
        <f t="shared" si="22"/>
        <v>1E-3</v>
      </c>
      <c r="S317" s="136">
        <v>0</v>
      </c>
      <c r="T317" s="137">
        <f t="shared" si="23"/>
        <v>0</v>
      </c>
      <c r="AR317" s="138" t="s">
        <v>189</v>
      </c>
      <c r="AT317" s="138" t="s">
        <v>307</v>
      </c>
      <c r="AU317" s="138" t="s">
        <v>164</v>
      </c>
      <c r="AY317" s="16" t="s">
        <v>157</v>
      </c>
      <c r="BE317" s="139">
        <f t="shared" si="24"/>
        <v>0</v>
      </c>
      <c r="BF317" s="139">
        <f t="shared" si="25"/>
        <v>0</v>
      </c>
      <c r="BG317" s="139">
        <f t="shared" si="26"/>
        <v>0</v>
      </c>
      <c r="BH317" s="139">
        <f t="shared" si="27"/>
        <v>0</v>
      </c>
      <c r="BI317" s="139">
        <f t="shared" si="28"/>
        <v>0</v>
      </c>
      <c r="BJ317" s="16" t="s">
        <v>81</v>
      </c>
      <c r="BK317" s="139">
        <f t="shared" si="29"/>
        <v>0</v>
      </c>
      <c r="BL317" s="16" t="s">
        <v>164</v>
      </c>
      <c r="BM317" s="138" t="s">
        <v>640</v>
      </c>
    </row>
    <row r="318" spans="2:65" s="1" customFormat="1" ht="16.5" customHeight="1">
      <c r="B318" s="31"/>
      <c r="C318" s="155" t="s">
        <v>641</v>
      </c>
      <c r="D318" s="155" t="s">
        <v>307</v>
      </c>
      <c r="E318" s="156" t="s">
        <v>642</v>
      </c>
      <c r="F318" s="157" t="s">
        <v>643</v>
      </c>
      <c r="G318" s="158" t="s">
        <v>192</v>
      </c>
      <c r="H318" s="159">
        <v>1</v>
      </c>
      <c r="I318" s="160"/>
      <c r="J318" s="161">
        <f t="shared" si="20"/>
        <v>0</v>
      </c>
      <c r="K318" s="157" t="s">
        <v>196</v>
      </c>
      <c r="L318" s="162"/>
      <c r="M318" s="163" t="s">
        <v>1</v>
      </c>
      <c r="N318" s="164" t="s">
        <v>41</v>
      </c>
      <c r="P318" s="136">
        <f t="shared" si="21"/>
        <v>0</v>
      </c>
      <c r="Q318" s="136">
        <v>1E-3</v>
      </c>
      <c r="R318" s="136">
        <f t="shared" si="22"/>
        <v>1E-3</v>
      </c>
      <c r="S318" s="136">
        <v>0</v>
      </c>
      <c r="T318" s="137">
        <f t="shared" si="23"/>
        <v>0</v>
      </c>
      <c r="AR318" s="138" t="s">
        <v>189</v>
      </c>
      <c r="AT318" s="138" t="s">
        <v>307</v>
      </c>
      <c r="AU318" s="138" t="s">
        <v>164</v>
      </c>
      <c r="AY318" s="16" t="s">
        <v>157</v>
      </c>
      <c r="BE318" s="139">
        <f t="shared" si="24"/>
        <v>0</v>
      </c>
      <c r="BF318" s="139">
        <f t="shared" si="25"/>
        <v>0</v>
      </c>
      <c r="BG318" s="139">
        <f t="shared" si="26"/>
        <v>0</v>
      </c>
      <c r="BH318" s="139">
        <f t="shared" si="27"/>
        <v>0</v>
      </c>
      <c r="BI318" s="139">
        <f t="shared" si="28"/>
        <v>0</v>
      </c>
      <c r="BJ318" s="16" t="s">
        <v>81</v>
      </c>
      <c r="BK318" s="139">
        <f t="shared" si="29"/>
        <v>0</v>
      </c>
      <c r="BL318" s="16" t="s">
        <v>164</v>
      </c>
      <c r="BM318" s="138" t="s">
        <v>644</v>
      </c>
    </row>
    <row r="319" spans="2:65" s="1" customFormat="1" ht="16.5" customHeight="1">
      <c r="B319" s="31"/>
      <c r="C319" s="155" t="s">
        <v>645</v>
      </c>
      <c r="D319" s="155" t="s">
        <v>307</v>
      </c>
      <c r="E319" s="156" t="s">
        <v>646</v>
      </c>
      <c r="F319" s="157" t="s">
        <v>647</v>
      </c>
      <c r="G319" s="158" t="s">
        <v>192</v>
      </c>
      <c r="H319" s="159">
        <v>3</v>
      </c>
      <c r="I319" s="160"/>
      <c r="J319" s="161">
        <f t="shared" si="20"/>
        <v>0</v>
      </c>
      <c r="K319" s="157" t="s">
        <v>196</v>
      </c>
      <c r="L319" s="162"/>
      <c r="M319" s="163" t="s">
        <v>1</v>
      </c>
      <c r="N319" s="164" t="s">
        <v>41</v>
      </c>
      <c r="P319" s="136">
        <f t="shared" si="21"/>
        <v>0</v>
      </c>
      <c r="Q319" s="136">
        <v>1E-3</v>
      </c>
      <c r="R319" s="136">
        <f t="shared" si="22"/>
        <v>3.0000000000000001E-3</v>
      </c>
      <c r="S319" s="136">
        <v>0</v>
      </c>
      <c r="T319" s="137">
        <f t="shared" si="23"/>
        <v>0</v>
      </c>
      <c r="AR319" s="138" t="s">
        <v>189</v>
      </c>
      <c r="AT319" s="138" t="s">
        <v>307</v>
      </c>
      <c r="AU319" s="138" t="s">
        <v>164</v>
      </c>
      <c r="AY319" s="16" t="s">
        <v>157</v>
      </c>
      <c r="BE319" s="139">
        <f t="shared" si="24"/>
        <v>0</v>
      </c>
      <c r="BF319" s="139">
        <f t="shared" si="25"/>
        <v>0</v>
      </c>
      <c r="BG319" s="139">
        <f t="shared" si="26"/>
        <v>0</v>
      </c>
      <c r="BH319" s="139">
        <f t="shared" si="27"/>
        <v>0</v>
      </c>
      <c r="BI319" s="139">
        <f t="shared" si="28"/>
        <v>0</v>
      </c>
      <c r="BJ319" s="16" t="s">
        <v>81</v>
      </c>
      <c r="BK319" s="139">
        <f t="shared" si="29"/>
        <v>0</v>
      </c>
      <c r="BL319" s="16" t="s">
        <v>164</v>
      </c>
      <c r="BM319" s="138" t="s">
        <v>648</v>
      </c>
    </row>
    <row r="320" spans="2:65" s="1" customFormat="1" ht="16.5" customHeight="1">
      <c r="B320" s="31"/>
      <c r="C320" s="155" t="s">
        <v>649</v>
      </c>
      <c r="D320" s="155" t="s">
        <v>307</v>
      </c>
      <c r="E320" s="156" t="s">
        <v>650</v>
      </c>
      <c r="F320" s="157" t="s">
        <v>651</v>
      </c>
      <c r="G320" s="158" t="s">
        <v>192</v>
      </c>
      <c r="H320" s="159">
        <v>10</v>
      </c>
      <c r="I320" s="160"/>
      <c r="J320" s="161">
        <f t="shared" si="20"/>
        <v>0</v>
      </c>
      <c r="K320" s="157" t="s">
        <v>196</v>
      </c>
      <c r="L320" s="162"/>
      <c r="M320" s="163" t="s">
        <v>1</v>
      </c>
      <c r="N320" s="164" t="s">
        <v>41</v>
      </c>
      <c r="P320" s="136">
        <f t="shared" si="21"/>
        <v>0</v>
      </c>
      <c r="Q320" s="136">
        <v>1E-3</v>
      </c>
      <c r="R320" s="136">
        <f t="shared" si="22"/>
        <v>0.01</v>
      </c>
      <c r="S320" s="136">
        <v>0</v>
      </c>
      <c r="T320" s="137">
        <f t="shared" si="23"/>
        <v>0</v>
      </c>
      <c r="AR320" s="138" t="s">
        <v>189</v>
      </c>
      <c r="AT320" s="138" t="s">
        <v>307</v>
      </c>
      <c r="AU320" s="138" t="s">
        <v>164</v>
      </c>
      <c r="AY320" s="16" t="s">
        <v>157</v>
      </c>
      <c r="BE320" s="139">
        <f t="shared" si="24"/>
        <v>0</v>
      </c>
      <c r="BF320" s="139">
        <f t="shared" si="25"/>
        <v>0</v>
      </c>
      <c r="BG320" s="139">
        <f t="shared" si="26"/>
        <v>0</v>
      </c>
      <c r="BH320" s="139">
        <f t="shared" si="27"/>
        <v>0</v>
      </c>
      <c r="BI320" s="139">
        <f t="shared" si="28"/>
        <v>0</v>
      </c>
      <c r="BJ320" s="16" t="s">
        <v>81</v>
      </c>
      <c r="BK320" s="139">
        <f t="shared" si="29"/>
        <v>0</v>
      </c>
      <c r="BL320" s="16" t="s">
        <v>164</v>
      </c>
      <c r="BM320" s="138" t="s">
        <v>652</v>
      </c>
    </row>
    <row r="321" spans="2:65" s="1" customFormat="1" ht="16.5" customHeight="1">
      <c r="B321" s="31"/>
      <c r="C321" s="155" t="s">
        <v>653</v>
      </c>
      <c r="D321" s="155" t="s">
        <v>307</v>
      </c>
      <c r="E321" s="156" t="s">
        <v>654</v>
      </c>
      <c r="F321" s="157" t="s">
        <v>655</v>
      </c>
      <c r="G321" s="158" t="s">
        <v>192</v>
      </c>
      <c r="H321" s="159">
        <v>6</v>
      </c>
      <c r="I321" s="160"/>
      <c r="J321" s="161">
        <f t="shared" si="20"/>
        <v>0</v>
      </c>
      <c r="K321" s="157" t="s">
        <v>196</v>
      </c>
      <c r="L321" s="162"/>
      <c r="M321" s="163" t="s">
        <v>1</v>
      </c>
      <c r="N321" s="164" t="s">
        <v>41</v>
      </c>
      <c r="P321" s="136">
        <f t="shared" si="21"/>
        <v>0</v>
      </c>
      <c r="Q321" s="136">
        <v>1E-3</v>
      </c>
      <c r="R321" s="136">
        <f t="shared" si="22"/>
        <v>6.0000000000000001E-3</v>
      </c>
      <c r="S321" s="136">
        <v>0</v>
      </c>
      <c r="T321" s="137">
        <f t="shared" si="23"/>
        <v>0</v>
      </c>
      <c r="AR321" s="138" t="s">
        <v>189</v>
      </c>
      <c r="AT321" s="138" t="s">
        <v>307</v>
      </c>
      <c r="AU321" s="138" t="s">
        <v>164</v>
      </c>
      <c r="AY321" s="16" t="s">
        <v>157</v>
      </c>
      <c r="BE321" s="139">
        <f t="shared" si="24"/>
        <v>0</v>
      </c>
      <c r="BF321" s="139">
        <f t="shared" si="25"/>
        <v>0</v>
      </c>
      <c r="BG321" s="139">
        <f t="shared" si="26"/>
        <v>0</v>
      </c>
      <c r="BH321" s="139">
        <f t="shared" si="27"/>
        <v>0</v>
      </c>
      <c r="BI321" s="139">
        <f t="shared" si="28"/>
        <v>0</v>
      </c>
      <c r="BJ321" s="16" t="s">
        <v>81</v>
      </c>
      <c r="BK321" s="139">
        <f t="shared" si="29"/>
        <v>0</v>
      </c>
      <c r="BL321" s="16" t="s">
        <v>164</v>
      </c>
      <c r="BM321" s="138" t="s">
        <v>656</v>
      </c>
    </row>
    <row r="322" spans="2:65" s="1" customFormat="1" ht="16.5" customHeight="1">
      <c r="B322" s="31"/>
      <c r="C322" s="155" t="s">
        <v>657</v>
      </c>
      <c r="D322" s="155" t="s">
        <v>307</v>
      </c>
      <c r="E322" s="156" t="s">
        <v>658</v>
      </c>
      <c r="F322" s="157" t="s">
        <v>659</v>
      </c>
      <c r="G322" s="158" t="s">
        <v>192</v>
      </c>
      <c r="H322" s="159">
        <v>10</v>
      </c>
      <c r="I322" s="160"/>
      <c r="J322" s="161">
        <f t="shared" si="20"/>
        <v>0</v>
      </c>
      <c r="K322" s="157" t="s">
        <v>196</v>
      </c>
      <c r="L322" s="162"/>
      <c r="M322" s="163" t="s">
        <v>1</v>
      </c>
      <c r="N322" s="164" t="s">
        <v>41</v>
      </c>
      <c r="P322" s="136">
        <f t="shared" si="21"/>
        <v>0</v>
      </c>
      <c r="Q322" s="136">
        <v>1E-3</v>
      </c>
      <c r="R322" s="136">
        <f t="shared" si="22"/>
        <v>0.01</v>
      </c>
      <c r="S322" s="136">
        <v>0</v>
      </c>
      <c r="T322" s="137">
        <f t="shared" si="23"/>
        <v>0</v>
      </c>
      <c r="AR322" s="138" t="s">
        <v>189</v>
      </c>
      <c r="AT322" s="138" t="s">
        <v>307</v>
      </c>
      <c r="AU322" s="138" t="s">
        <v>164</v>
      </c>
      <c r="AY322" s="16" t="s">
        <v>157</v>
      </c>
      <c r="BE322" s="139">
        <f t="shared" si="24"/>
        <v>0</v>
      </c>
      <c r="BF322" s="139">
        <f t="shared" si="25"/>
        <v>0</v>
      </c>
      <c r="BG322" s="139">
        <f t="shared" si="26"/>
        <v>0</v>
      </c>
      <c r="BH322" s="139">
        <f t="shared" si="27"/>
        <v>0</v>
      </c>
      <c r="BI322" s="139">
        <f t="shared" si="28"/>
        <v>0</v>
      </c>
      <c r="BJ322" s="16" t="s">
        <v>81</v>
      </c>
      <c r="BK322" s="139">
        <f t="shared" si="29"/>
        <v>0</v>
      </c>
      <c r="BL322" s="16" t="s">
        <v>164</v>
      </c>
      <c r="BM322" s="138" t="s">
        <v>660</v>
      </c>
    </row>
    <row r="323" spans="2:65" s="1" customFormat="1" ht="16.5" customHeight="1">
      <c r="B323" s="31"/>
      <c r="C323" s="155" t="s">
        <v>661</v>
      </c>
      <c r="D323" s="155" t="s">
        <v>307</v>
      </c>
      <c r="E323" s="156" t="s">
        <v>662</v>
      </c>
      <c r="F323" s="157" t="s">
        <v>663</v>
      </c>
      <c r="G323" s="158" t="s">
        <v>192</v>
      </c>
      <c r="H323" s="159">
        <v>10</v>
      </c>
      <c r="I323" s="160"/>
      <c r="J323" s="161">
        <f t="shared" si="20"/>
        <v>0</v>
      </c>
      <c r="K323" s="157" t="s">
        <v>196</v>
      </c>
      <c r="L323" s="162"/>
      <c r="M323" s="163" t="s">
        <v>1</v>
      </c>
      <c r="N323" s="164" t="s">
        <v>41</v>
      </c>
      <c r="P323" s="136">
        <f t="shared" si="21"/>
        <v>0</v>
      </c>
      <c r="Q323" s="136">
        <v>1E-3</v>
      </c>
      <c r="R323" s="136">
        <f t="shared" si="22"/>
        <v>0.01</v>
      </c>
      <c r="S323" s="136">
        <v>0</v>
      </c>
      <c r="T323" s="137">
        <f t="shared" si="23"/>
        <v>0</v>
      </c>
      <c r="AR323" s="138" t="s">
        <v>189</v>
      </c>
      <c r="AT323" s="138" t="s">
        <v>307</v>
      </c>
      <c r="AU323" s="138" t="s">
        <v>164</v>
      </c>
      <c r="AY323" s="16" t="s">
        <v>157</v>
      </c>
      <c r="BE323" s="139">
        <f t="shared" si="24"/>
        <v>0</v>
      </c>
      <c r="BF323" s="139">
        <f t="shared" si="25"/>
        <v>0</v>
      </c>
      <c r="BG323" s="139">
        <f t="shared" si="26"/>
        <v>0</v>
      </c>
      <c r="BH323" s="139">
        <f t="shared" si="27"/>
        <v>0</v>
      </c>
      <c r="BI323" s="139">
        <f t="shared" si="28"/>
        <v>0</v>
      </c>
      <c r="BJ323" s="16" t="s">
        <v>81</v>
      </c>
      <c r="BK323" s="139">
        <f t="shared" si="29"/>
        <v>0</v>
      </c>
      <c r="BL323" s="16" t="s">
        <v>164</v>
      </c>
      <c r="BM323" s="138" t="s">
        <v>664</v>
      </c>
    </row>
    <row r="324" spans="2:65" s="1" customFormat="1" ht="16.5" customHeight="1">
      <c r="B324" s="31"/>
      <c r="C324" s="155" t="s">
        <v>665</v>
      </c>
      <c r="D324" s="155" t="s">
        <v>307</v>
      </c>
      <c r="E324" s="156" t="s">
        <v>666</v>
      </c>
      <c r="F324" s="157" t="s">
        <v>667</v>
      </c>
      <c r="G324" s="158" t="s">
        <v>192</v>
      </c>
      <c r="H324" s="159">
        <v>6</v>
      </c>
      <c r="I324" s="160"/>
      <c r="J324" s="161">
        <f t="shared" si="20"/>
        <v>0</v>
      </c>
      <c r="K324" s="157" t="s">
        <v>196</v>
      </c>
      <c r="L324" s="162"/>
      <c r="M324" s="163" t="s">
        <v>1</v>
      </c>
      <c r="N324" s="164" t="s">
        <v>41</v>
      </c>
      <c r="P324" s="136">
        <f t="shared" si="21"/>
        <v>0</v>
      </c>
      <c r="Q324" s="136">
        <v>1E-3</v>
      </c>
      <c r="R324" s="136">
        <f t="shared" si="22"/>
        <v>6.0000000000000001E-3</v>
      </c>
      <c r="S324" s="136">
        <v>0</v>
      </c>
      <c r="T324" s="137">
        <f t="shared" si="23"/>
        <v>0</v>
      </c>
      <c r="AR324" s="138" t="s">
        <v>189</v>
      </c>
      <c r="AT324" s="138" t="s">
        <v>307</v>
      </c>
      <c r="AU324" s="138" t="s">
        <v>164</v>
      </c>
      <c r="AY324" s="16" t="s">
        <v>157</v>
      </c>
      <c r="BE324" s="139">
        <f t="shared" si="24"/>
        <v>0</v>
      </c>
      <c r="BF324" s="139">
        <f t="shared" si="25"/>
        <v>0</v>
      </c>
      <c r="BG324" s="139">
        <f t="shared" si="26"/>
        <v>0</v>
      </c>
      <c r="BH324" s="139">
        <f t="shared" si="27"/>
        <v>0</v>
      </c>
      <c r="BI324" s="139">
        <f t="shared" si="28"/>
        <v>0</v>
      </c>
      <c r="BJ324" s="16" t="s">
        <v>81</v>
      </c>
      <c r="BK324" s="139">
        <f t="shared" si="29"/>
        <v>0</v>
      </c>
      <c r="BL324" s="16" t="s">
        <v>164</v>
      </c>
      <c r="BM324" s="138" t="s">
        <v>668</v>
      </c>
    </row>
    <row r="325" spans="2:65" s="1" customFormat="1" ht="16.5" customHeight="1">
      <c r="B325" s="31"/>
      <c r="C325" s="155" t="s">
        <v>669</v>
      </c>
      <c r="D325" s="155" t="s">
        <v>307</v>
      </c>
      <c r="E325" s="156" t="s">
        <v>670</v>
      </c>
      <c r="F325" s="157" t="s">
        <v>671</v>
      </c>
      <c r="G325" s="158" t="s">
        <v>192</v>
      </c>
      <c r="H325" s="159">
        <v>6</v>
      </c>
      <c r="I325" s="160"/>
      <c r="J325" s="161">
        <f t="shared" si="20"/>
        <v>0</v>
      </c>
      <c r="K325" s="157" t="s">
        <v>196</v>
      </c>
      <c r="L325" s="162"/>
      <c r="M325" s="163" t="s">
        <v>1</v>
      </c>
      <c r="N325" s="164" t="s">
        <v>41</v>
      </c>
      <c r="P325" s="136">
        <f t="shared" si="21"/>
        <v>0</v>
      </c>
      <c r="Q325" s="136">
        <v>1E-3</v>
      </c>
      <c r="R325" s="136">
        <f t="shared" si="22"/>
        <v>6.0000000000000001E-3</v>
      </c>
      <c r="S325" s="136">
        <v>0</v>
      </c>
      <c r="T325" s="137">
        <f t="shared" si="23"/>
        <v>0</v>
      </c>
      <c r="AR325" s="138" t="s">
        <v>189</v>
      </c>
      <c r="AT325" s="138" t="s">
        <v>307</v>
      </c>
      <c r="AU325" s="138" t="s">
        <v>164</v>
      </c>
      <c r="AY325" s="16" t="s">
        <v>157</v>
      </c>
      <c r="BE325" s="139">
        <f t="shared" si="24"/>
        <v>0</v>
      </c>
      <c r="BF325" s="139">
        <f t="shared" si="25"/>
        <v>0</v>
      </c>
      <c r="BG325" s="139">
        <f t="shared" si="26"/>
        <v>0</v>
      </c>
      <c r="BH325" s="139">
        <f t="shared" si="27"/>
        <v>0</v>
      </c>
      <c r="BI325" s="139">
        <f t="shared" si="28"/>
        <v>0</v>
      </c>
      <c r="BJ325" s="16" t="s">
        <v>81</v>
      </c>
      <c r="BK325" s="139">
        <f t="shared" si="29"/>
        <v>0</v>
      </c>
      <c r="BL325" s="16" t="s">
        <v>164</v>
      </c>
      <c r="BM325" s="138" t="s">
        <v>672</v>
      </c>
    </row>
    <row r="326" spans="2:65" s="1" customFormat="1" ht="16.5" customHeight="1">
      <c r="B326" s="31"/>
      <c r="C326" s="155" t="s">
        <v>673</v>
      </c>
      <c r="D326" s="155" t="s">
        <v>307</v>
      </c>
      <c r="E326" s="156" t="s">
        <v>674</v>
      </c>
      <c r="F326" s="157" t="s">
        <v>675</v>
      </c>
      <c r="G326" s="158" t="s">
        <v>192</v>
      </c>
      <c r="H326" s="159">
        <v>6</v>
      </c>
      <c r="I326" s="160"/>
      <c r="J326" s="161">
        <f t="shared" si="20"/>
        <v>0</v>
      </c>
      <c r="K326" s="157" t="s">
        <v>196</v>
      </c>
      <c r="L326" s="162"/>
      <c r="M326" s="163" t="s">
        <v>1</v>
      </c>
      <c r="N326" s="164" t="s">
        <v>41</v>
      </c>
      <c r="P326" s="136">
        <f t="shared" si="21"/>
        <v>0</v>
      </c>
      <c r="Q326" s="136">
        <v>1E-3</v>
      </c>
      <c r="R326" s="136">
        <f t="shared" si="22"/>
        <v>6.0000000000000001E-3</v>
      </c>
      <c r="S326" s="136">
        <v>0</v>
      </c>
      <c r="T326" s="137">
        <f t="shared" si="23"/>
        <v>0</v>
      </c>
      <c r="AR326" s="138" t="s">
        <v>189</v>
      </c>
      <c r="AT326" s="138" t="s">
        <v>307</v>
      </c>
      <c r="AU326" s="138" t="s">
        <v>164</v>
      </c>
      <c r="AY326" s="16" t="s">
        <v>157</v>
      </c>
      <c r="BE326" s="139">
        <f t="shared" si="24"/>
        <v>0</v>
      </c>
      <c r="BF326" s="139">
        <f t="shared" si="25"/>
        <v>0</v>
      </c>
      <c r="BG326" s="139">
        <f t="shared" si="26"/>
        <v>0</v>
      </c>
      <c r="BH326" s="139">
        <f t="shared" si="27"/>
        <v>0</v>
      </c>
      <c r="BI326" s="139">
        <f t="shared" si="28"/>
        <v>0</v>
      </c>
      <c r="BJ326" s="16" t="s">
        <v>81</v>
      </c>
      <c r="BK326" s="139">
        <f t="shared" si="29"/>
        <v>0</v>
      </c>
      <c r="BL326" s="16" t="s">
        <v>164</v>
      </c>
      <c r="BM326" s="138" t="s">
        <v>676</v>
      </c>
    </row>
    <row r="327" spans="2:65" s="1" customFormat="1" ht="16.5" customHeight="1">
      <c r="B327" s="31"/>
      <c r="C327" s="155" t="s">
        <v>677</v>
      </c>
      <c r="D327" s="155" t="s">
        <v>307</v>
      </c>
      <c r="E327" s="156" t="s">
        <v>678</v>
      </c>
      <c r="F327" s="157" t="s">
        <v>679</v>
      </c>
      <c r="G327" s="158" t="s">
        <v>192</v>
      </c>
      <c r="H327" s="159">
        <v>10</v>
      </c>
      <c r="I327" s="160"/>
      <c r="J327" s="161">
        <f t="shared" si="20"/>
        <v>0</v>
      </c>
      <c r="K327" s="157" t="s">
        <v>196</v>
      </c>
      <c r="L327" s="162"/>
      <c r="M327" s="163" t="s">
        <v>1</v>
      </c>
      <c r="N327" s="164" t="s">
        <v>41</v>
      </c>
      <c r="P327" s="136">
        <f t="shared" si="21"/>
        <v>0</v>
      </c>
      <c r="Q327" s="136">
        <v>1E-3</v>
      </c>
      <c r="R327" s="136">
        <f t="shared" si="22"/>
        <v>0.01</v>
      </c>
      <c r="S327" s="136">
        <v>0</v>
      </c>
      <c r="T327" s="137">
        <f t="shared" si="23"/>
        <v>0</v>
      </c>
      <c r="AR327" s="138" t="s">
        <v>189</v>
      </c>
      <c r="AT327" s="138" t="s">
        <v>307</v>
      </c>
      <c r="AU327" s="138" t="s">
        <v>164</v>
      </c>
      <c r="AY327" s="16" t="s">
        <v>157</v>
      </c>
      <c r="BE327" s="139">
        <f t="shared" si="24"/>
        <v>0</v>
      </c>
      <c r="BF327" s="139">
        <f t="shared" si="25"/>
        <v>0</v>
      </c>
      <c r="BG327" s="139">
        <f t="shared" si="26"/>
        <v>0</v>
      </c>
      <c r="BH327" s="139">
        <f t="shared" si="27"/>
        <v>0</v>
      </c>
      <c r="BI327" s="139">
        <f t="shared" si="28"/>
        <v>0</v>
      </c>
      <c r="BJ327" s="16" t="s">
        <v>81</v>
      </c>
      <c r="BK327" s="139">
        <f t="shared" si="29"/>
        <v>0</v>
      </c>
      <c r="BL327" s="16" t="s">
        <v>164</v>
      </c>
      <c r="BM327" s="138" t="s">
        <v>680</v>
      </c>
    </row>
    <row r="328" spans="2:65" s="1" customFormat="1" ht="16.5" customHeight="1">
      <c r="B328" s="31"/>
      <c r="C328" s="155" t="s">
        <v>681</v>
      </c>
      <c r="D328" s="155" t="s">
        <v>307</v>
      </c>
      <c r="E328" s="156" t="s">
        <v>682</v>
      </c>
      <c r="F328" s="157" t="s">
        <v>683</v>
      </c>
      <c r="G328" s="158" t="s">
        <v>192</v>
      </c>
      <c r="H328" s="159">
        <v>6</v>
      </c>
      <c r="I328" s="160"/>
      <c r="J328" s="161">
        <f t="shared" si="20"/>
        <v>0</v>
      </c>
      <c r="K328" s="157" t="s">
        <v>196</v>
      </c>
      <c r="L328" s="162"/>
      <c r="M328" s="163" t="s">
        <v>1</v>
      </c>
      <c r="N328" s="164" t="s">
        <v>41</v>
      </c>
      <c r="P328" s="136">
        <f t="shared" si="21"/>
        <v>0</v>
      </c>
      <c r="Q328" s="136">
        <v>1E-3</v>
      </c>
      <c r="R328" s="136">
        <f t="shared" si="22"/>
        <v>6.0000000000000001E-3</v>
      </c>
      <c r="S328" s="136">
        <v>0</v>
      </c>
      <c r="T328" s="137">
        <f t="shared" si="23"/>
        <v>0</v>
      </c>
      <c r="AR328" s="138" t="s">
        <v>189</v>
      </c>
      <c r="AT328" s="138" t="s">
        <v>307</v>
      </c>
      <c r="AU328" s="138" t="s">
        <v>164</v>
      </c>
      <c r="AY328" s="16" t="s">
        <v>157</v>
      </c>
      <c r="BE328" s="139">
        <f t="shared" si="24"/>
        <v>0</v>
      </c>
      <c r="BF328" s="139">
        <f t="shared" si="25"/>
        <v>0</v>
      </c>
      <c r="BG328" s="139">
        <f t="shared" si="26"/>
        <v>0</v>
      </c>
      <c r="BH328" s="139">
        <f t="shared" si="27"/>
        <v>0</v>
      </c>
      <c r="BI328" s="139">
        <f t="shared" si="28"/>
        <v>0</v>
      </c>
      <c r="BJ328" s="16" t="s">
        <v>81</v>
      </c>
      <c r="BK328" s="139">
        <f t="shared" si="29"/>
        <v>0</v>
      </c>
      <c r="BL328" s="16" t="s">
        <v>164</v>
      </c>
      <c r="BM328" s="138" t="s">
        <v>684</v>
      </c>
    </row>
    <row r="329" spans="2:65" s="1" customFormat="1" ht="16.5" customHeight="1">
      <c r="B329" s="31"/>
      <c r="C329" s="155" t="s">
        <v>685</v>
      </c>
      <c r="D329" s="155" t="s">
        <v>307</v>
      </c>
      <c r="E329" s="156" t="s">
        <v>686</v>
      </c>
      <c r="F329" s="157" t="s">
        <v>687</v>
      </c>
      <c r="G329" s="158" t="s">
        <v>192</v>
      </c>
      <c r="H329" s="159">
        <v>40</v>
      </c>
      <c r="I329" s="160"/>
      <c r="J329" s="161">
        <f t="shared" si="20"/>
        <v>0</v>
      </c>
      <c r="K329" s="157" t="s">
        <v>196</v>
      </c>
      <c r="L329" s="162"/>
      <c r="M329" s="163" t="s">
        <v>1</v>
      </c>
      <c r="N329" s="164" t="s">
        <v>41</v>
      </c>
      <c r="P329" s="136">
        <f t="shared" si="21"/>
        <v>0</v>
      </c>
      <c r="Q329" s="136">
        <v>1E-3</v>
      </c>
      <c r="R329" s="136">
        <f t="shared" si="22"/>
        <v>0.04</v>
      </c>
      <c r="S329" s="136">
        <v>0</v>
      </c>
      <c r="T329" s="137">
        <f t="shared" si="23"/>
        <v>0</v>
      </c>
      <c r="AR329" s="138" t="s">
        <v>189</v>
      </c>
      <c r="AT329" s="138" t="s">
        <v>307</v>
      </c>
      <c r="AU329" s="138" t="s">
        <v>164</v>
      </c>
      <c r="AY329" s="16" t="s">
        <v>157</v>
      </c>
      <c r="BE329" s="139">
        <f t="shared" si="24"/>
        <v>0</v>
      </c>
      <c r="BF329" s="139">
        <f t="shared" si="25"/>
        <v>0</v>
      </c>
      <c r="BG329" s="139">
        <f t="shared" si="26"/>
        <v>0</v>
      </c>
      <c r="BH329" s="139">
        <f t="shared" si="27"/>
        <v>0</v>
      </c>
      <c r="BI329" s="139">
        <f t="shared" si="28"/>
        <v>0</v>
      </c>
      <c r="BJ329" s="16" t="s">
        <v>81</v>
      </c>
      <c r="BK329" s="139">
        <f t="shared" si="29"/>
        <v>0</v>
      </c>
      <c r="BL329" s="16" t="s">
        <v>164</v>
      </c>
      <c r="BM329" s="138" t="s">
        <v>688</v>
      </c>
    </row>
    <row r="330" spans="2:65" s="1" customFormat="1" ht="16.5" customHeight="1">
      <c r="B330" s="31"/>
      <c r="C330" s="155" t="s">
        <v>689</v>
      </c>
      <c r="D330" s="155" t="s">
        <v>307</v>
      </c>
      <c r="E330" s="156" t="s">
        <v>690</v>
      </c>
      <c r="F330" s="157" t="s">
        <v>691</v>
      </c>
      <c r="G330" s="158" t="s">
        <v>192</v>
      </c>
      <c r="H330" s="159">
        <v>40</v>
      </c>
      <c r="I330" s="160"/>
      <c r="J330" s="161">
        <f t="shared" si="20"/>
        <v>0</v>
      </c>
      <c r="K330" s="157" t="s">
        <v>196</v>
      </c>
      <c r="L330" s="162"/>
      <c r="M330" s="163" t="s">
        <v>1</v>
      </c>
      <c r="N330" s="164" t="s">
        <v>41</v>
      </c>
      <c r="P330" s="136">
        <f t="shared" si="21"/>
        <v>0</v>
      </c>
      <c r="Q330" s="136">
        <v>1E-3</v>
      </c>
      <c r="R330" s="136">
        <f t="shared" si="22"/>
        <v>0.04</v>
      </c>
      <c r="S330" s="136">
        <v>0</v>
      </c>
      <c r="T330" s="137">
        <f t="shared" si="23"/>
        <v>0</v>
      </c>
      <c r="AR330" s="138" t="s">
        <v>189</v>
      </c>
      <c r="AT330" s="138" t="s">
        <v>307</v>
      </c>
      <c r="AU330" s="138" t="s">
        <v>164</v>
      </c>
      <c r="AY330" s="16" t="s">
        <v>157</v>
      </c>
      <c r="BE330" s="139">
        <f t="shared" si="24"/>
        <v>0</v>
      </c>
      <c r="BF330" s="139">
        <f t="shared" si="25"/>
        <v>0</v>
      </c>
      <c r="BG330" s="139">
        <f t="shared" si="26"/>
        <v>0</v>
      </c>
      <c r="BH330" s="139">
        <f t="shared" si="27"/>
        <v>0</v>
      </c>
      <c r="BI330" s="139">
        <f t="shared" si="28"/>
        <v>0</v>
      </c>
      <c r="BJ330" s="16" t="s">
        <v>81</v>
      </c>
      <c r="BK330" s="139">
        <f t="shared" si="29"/>
        <v>0</v>
      </c>
      <c r="BL330" s="16" t="s">
        <v>164</v>
      </c>
      <c r="BM330" s="138" t="s">
        <v>692</v>
      </c>
    </row>
    <row r="331" spans="2:65" s="1" customFormat="1" ht="16.5" customHeight="1">
      <c r="B331" s="31"/>
      <c r="C331" s="155" t="s">
        <v>693</v>
      </c>
      <c r="D331" s="155" t="s">
        <v>307</v>
      </c>
      <c r="E331" s="156" t="s">
        <v>694</v>
      </c>
      <c r="F331" s="157" t="s">
        <v>695</v>
      </c>
      <c r="G331" s="158" t="s">
        <v>192</v>
      </c>
      <c r="H331" s="159">
        <v>50</v>
      </c>
      <c r="I331" s="160"/>
      <c r="J331" s="161">
        <f t="shared" si="20"/>
        <v>0</v>
      </c>
      <c r="K331" s="157" t="s">
        <v>196</v>
      </c>
      <c r="L331" s="162"/>
      <c r="M331" s="163" t="s">
        <v>1</v>
      </c>
      <c r="N331" s="164" t="s">
        <v>41</v>
      </c>
      <c r="P331" s="136">
        <f t="shared" si="21"/>
        <v>0</v>
      </c>
      <c r="Q331" s="136">
        <v>1E-3</v>
      </c>
      <c r="R331" s="136">
        <f t="shared" si="22"/>
        <v>0.05</v>
      </c>
      <c r="S331" s="136">
        <v>0</v>
      </c>
      <c r="T331" s="137">
        <f t="shared" si="23"/>
        <v>0</v>
      </c>
      <c r="AR331" s="138" t="s">
        <v>189</v>
      </c>
      <c r="AT331" s="138" t="s">
        <v>307</v>
      </c>
      <c r="AU331" s="138" t="s">
        <v>164</v>
      </c>
      <c r="AY331" s="16" t="s">
        <v>157</v>
      </c>
      <c r="BE331" s="139">
        <f t="shared" si="24"/>
        <v>0</v>
      </c>
      <c r="BF331" s="139">
        <f t="shared" si="25"/>
        <v>0</v>
      </c>
      <c r="BG331" s="139">
        <f t="shared" si="26"/>
        <v>0</v>
      </c>
      <c r="BH331" s="139">
        <f t="shared" si="27"/>
        <v>0</v>
      </c>
      <c r="BI331" s="139">
        <f t="shared" si="28"/>
        <v>0</v>
      </c>
      <c r="BJ331" s="16" t="s">
        <v>81</v>
      </c>
      <c r="BK331" s="139">
        <f t="shared" si="29"/>
        <v>0</v>
      </c>
      <c r="BL331" s="16" t="s">
        <v>164</v>
      </c>
      <c r="BM331" s="138" t="s">
        <v>696</v>
      </c>
    </row>
    <row r="332" spans="2:65" s="1" customFormat="1" ht="16.5" customHeight="1">
      <c r="B332" s="31"/>
      <c r="C332" s="155" t="s">
        <v>697</v>
      </c>
      <c r="D332" s="155" t="s">
        <v>307</v>
      </c>
      <c r="E332" s="156" t="s">
        <v>698</v>
      </c>
      <c r="F332" s="157" t="s">
        <v>699</v>
      </c>
      <c r="G332" s="158" t="s">
        <v>192</v>
      </c>
      <c r="H332" s="159">
        <v>60</v>
      </c>
      <c r="I332" s="160"/>
      <c r="J332" s="161">
        <f t="shared" si="20"/>
        <v>0</v>
      </c>
      <c r="K332" s="157" t="s">
        <v>196</v>
      </c>
      <c r="L332" s="162"/>
      <c r="M332" s="163" t="s">
        <v>1</v>
      </c>
      <c r="N332" s="164" t="s">
        <v>41</v>
      </c>
      <c r="P332" s="136">
        <f t="shared" si="21"/>
        <v>0</v>
      </c>
      <c r="Q332" s="136">
        <v>1E-3</v>
      </c>
      <c r="R332" s="136">
        <f t="shared" si="22"/>
        <v>0.06</v>
      </c>
      <c r="S332" s="136">
        <v>0</v>
      </c>
      <c r="T332" s="137">
        <f t="shared" si="23"/>
        <v>0</v>
      </c>
      <c r="AR332" s="138" t="s">
        <v>189</v>
      </c>
      <c r="AT332" s="138" t="s">
        <v>307</v>
      </c>
      <c r="AU332" s="138" t="s">
        <v>164</v>
      </c>
      <c r="AY332" s="16" t="s">
        <v>157</v>
      </c>
      <c r="BE332" s="139">
        <f t="shared" si="24"/>
        <v>0</v>
      </c>
      <c r="BF332" s="139">
        <f t="shared" si="25"/>
        <v>0</v>
      </c>
      <c r="BG332" s="139">
        <f t="shared" si="26"/>
        <v>0</v>
      </c>
      <c r="BH332" s="139">
        <f t="shared" si="27"/>
        <v>0</v>
      </c>
      <c r="BI332" s="139">
        <f t="shared" si="28"/>
        <v>0</v>
      </c>
      <c r="BJ332" s="16" t="s">
        <v>81</v>
      </c>
      <c r="BK332" s="139">
        <f t="shared" si="29"/>
        <v>0</v>
      </c>
      <c r="BL332" s="16" t="s">
        <v>164</v>
      </c>
      <c r="BM332" s="138" t="s">
        <v>700</v>
      </c>
    </row>
    <row r="333" spans="2:65" s="1" customFormat="1" ht="16.5" customHeight="1">
      <c r="B333" s="31"/>
      <c r="C333" s="155" t="s">
        <v>701</v>
      </c>
      <c r="D333" s="155" t="s">
        <v>307</v>
      </c>
      <c r="E333" s="156" t="s">
        <v>702</v>
      </c>
      <c r="F333" s="157" t="s">
        <v>703</v>
      </c>
      <c r="G333" s="158" t="s">
        <v>192</v>
      </c>
      <c r="H333" s="159">
        <v>40</v>
      </c>
      <c r="I333" s="160"/>
      <c r="J333" s="161">
        <f t="shared" si="20"/>
        <v>0</v>
      </c>
      <c r="K333" s="157" t="s">
        <v>196</v>
      </c>
      <c r="L333" s="162"/>
      <c r="M333" s="163" t="s">
        <v>1</v>
      </c>
      <c r="N333" s="164" t="s">
        <v>41</v>
      </c>
      <c r="P333" s="136">
        <f t="shared" si="21"/>
        <v>0</v>
      </c>
      <c r="Q333" s="136">
        <v>1E-3</v>
      </c>
      <c r="R333" s="136">
        <f t="shared" si="22"/>
        <v>0.04</v>
      </c>
      <c r="S333" s="136">
        <v>0</v>
      </c>
      <c r="T333" s="137">
        <f t="shared" si="23"/>
        <v>0</v>
      </c>
      <c r="AR333" s="138" t="s">
        <v>189</v>
      </c>
      <c r="AT333" s="138" t="s">
        <v>307</v>
      </c>
      <c r="AU333" s="138" t="s">
        <v>164</v>
      </c>
      <c r="AY333" s="16" t="s">
        <v>157</v>
      </c>
      <c r="BE333" s="139">
        <f t="shared" si="24"/>
        <v>0</v>
      </c>
      <c r="BF333" s="139">
        <f t="shared" si="25"/>
        <v>0</v>
      </c>
      <c r="BG333" s="139">
        <f t="shared" si="26"/>
        <v>0</v>
      </c>
      <c r="BH333" s="139">
        <f t="shared" si="27"/>
        <v>0</v>
      </c>
      <c r="BI333" s="139">
        <f t="shared" si="28"/>
        <v>0</v>
      </c>
      <c r="BJ333" s="16" t="s">
        <v>81</v>
      </c>
      <c r="BK333" s="139">
        <f t="shared" si="29"/>
        <v>0</v>
      </c>
      <c r="BL333" s="16" t="s">
        <v>164</v>
      </c>
      <c r="BM333" s="138" t="s">
        <v>704</v>
      </c>
    </row>
    <row r="334" spans="2:65" s="1" customFormat="1" ht="16.5" customHeight="1">
      <c r="B334" s="31"/>
      <c r="C334" s="155" t="s">
        <v>705</v>
      </c>
      <c r="D334" s="155" t="s">
        <v>307</v>
      </c>
      <c r="E334" s="156" t="s">
        <v>706</v>
      </c>
      <c r="F334" s="157" t="s">
        <v>707</v>
      </c>
      <c r="G334" s="158" t="s">
        <v>192</v>
      </c>
      <c r="H334" s="159">
        <v>4</v>
      </c>
      <c r="I334" s="160"/>
      <c r="J334" s="161">
        <f t="shared" si="20"/>
        <v>0</v>
      </c>
      <c r="K334" s="157" t="s">
        <v>196</v>
      </c>
      <c r="L334" s="162"/>
      <c r="M334" s="163" t="s">
        <v>1</v>
      </c>
      <c r="N334" s="164" t="s">
        <v>41</v>
      </c>
      <c r="P334" s="136">
        <f t="shared" si="21"/>
        <v>0</v>
      </c>
      <c r="Q334" s="136">
        <v>1E-3</v>
      </c>
      <c r="R334" s="136">
        <f t="shared" si="22"/>
        <v>4.0000000000000001E-3</v>
      </c>
      <c r="S334" s="136">
        <v>0</v>
      </c>
      <c r="T334" s="137">
        <f t="shared" si="23"/>
        <v>0</v>
      </c>
      <c r="AR334" s="138" t="s">
        <v>189</v>
      </c>
      <c r="AT334" s="138" t="s">
        <v>307</v>
      </c>
      <c r="AU334" s="138" t="s">
        <v>164</v>
      </c>
      <c r="AY334" s="16" t="s">
        <v>157</v>
      </c>
      <c r="BE334" s="139">
        <f t="shared" si="24"/>
        <v>0</v>
      </c>
      <c r="BF334" s="139">
        <f t="shared" si="25"/>
        <v>0</v>
      </c>
      <c r="BG334" s="139">
        <f t="shared" si="26"/>
        <v>0</v>
      </c>
      <c r="BH334" s="139">
        <f t="shared" si="27"/>
        <v>0</v>
      </c>
      <c r="BI334" s="139">
        <f t="shared" si="28"/>
        <v>0</v>
      </c>
      <c r="BJ334" s="16" t="s">
        <v>81</v>
      </c>
      <c r="BK334" s="139">
        <f t="shared" si="29"/>
        <v>0</v>
      </c>
      <c r="BL334" s="16" t="s">
        <v>164</v>
      </c>
      <c r="BM334" s="138" t="s">
        <v>708</v>
      </c>
    </row>
    <row r="335" spans="2:65" s="1" customFormat="1" ht="16.5" customHeight="1">
      <c r="B335" s="31"/>
      <c r="C335" s="155" t="s">
        <v>709</v>
      </c>
      <c r="D335" s="155" t="s">
        <v>307</v>
      </c>
      <c r="E335" s="156" t="s">
        <v>710</v>
      </c>
      <c r="F335" s="157" t="s">
        <v>711</v>
      </c>
      <c r="G335" s="158" t="s">
        <v>192</v>
      </c>
      <c r="H335" s="159">
        <v>4</v>
      </c>
      <c r="I335" s="160"/>
      <c r="J335" s="161">
        <f t="shared" si="20"/>
        <v>0</v>
      </c>
      <c r="K335" s="157" t="s">
        <v>196</v>
      </c>
      <c r="L335" s="162"/>
      <c r="M335" s="163" t="s">
        <v>1</v>
      </c>
      <c r="N335" s="164" t="s">
        <v>41</v>
      </c>
      <c r="P335" s="136">
        <f t="shared" si="21"/>
        <v>0</v>
      </c>
      <c r="Q335" s="136">
        <v>1E-3</v>
      </c>
      <c r="R335" s="136">
        <f t="shared" si="22"/>
        <v>4.0000000000000001E-3</v>
      </c>
      <c r="S335" s="136">
        <v>0</v>
      </c>
      <c r="T335" s="137">
        <f t="shared" si="23"/>
        <v>0</v>
      </c>
      <c r="AR335" s="138" t="s">
        <v>189</v>
      </c>
      <c r="AT335" s="138" t="s">
        <v>307</v>
      </c>
      <c r="AU335" s="138" t="s">
        <v>164</v>
      </c>
      <c r="AY335" s="16" t="s">
        <v>157</v>
      </c>
      <c r="BE335" s="139">
        <f t="shared" si="24"/>
        <v>0</v>
      </c>
      <c r="BF335" s="139">
        <f t="shared" si="25"/>
        <v>0</v>
      </c>
      <c r="BG335" s="139">
        <f t="shared" si="26"/>
        <v>0</v>
      </c>
      <c r="BH335" s="139">
        <f t="shared" si="27"/>
        <v>0</v>
      </c>
      <c r="BI335" s="139">
        <f t="shared" si="28"/>
        <v>0</v>
      </c>
      <c r="BJ335" s="16" t="s">
        <v>81</v>
      </c>
      <c r="BK335" s="139">
        <f t="shared" si="29"/>
        <v>0</v>
      </c>
      <c r="BL335" s="16" t="s">
        <v>164</v>
      </c>
      <c r="BM335" s="138" t="s">
        <v>712</v>
      </c>
    </row>
    <row r="336" spans="2:65" s="1" customFormat="1" ht="16.5" customHeight="1">
      <c r="B336" s="31"/>
      <c r="C336" s="155" t="s">
        <v>713</v>
      </c>
      <c r="D336" s="155" t="s">
        <v>307</v>
      </c>
      <c r="E336" s="156" t="s">
        <v>714</v>
      </c>
      <c r="F336" s="157" t="s">
        <v>715</v>
      </c>
      <c r="G336" s="158" t="s">
        <v>192</v>
      </c>
      <c r="H336" s="159">
        <v>6</v>
      </c>
      <c r="I336" s="160"/>
      <c r="J336" s="161">
        <f t="shared" si="20"/>
        <v>0</v>
      </c>
      <c r="K336" s="157" t="s">
        <v>196</v>
      </c>
      <c r="L336" s="162"/>
      <c r="M336" s="163" t="s">
        <v>1</v>
      </c>
      <c r="N336" s="164" t="s">
        <v>41</v>
      </c>
      <c r="P336" s="136">
        <f t="shared" si="21"/>
        <v>0</v>
      </c>
      <c r="Q336" s="136">
        <v>1E-3</v>
      </c>
      <c r="R336" s="136">
        <f t="shared" si="22"/>
        <v>6.0000000000000001E-3</v>
      </c>
      <c r="S336" s="136">
        <v>0</v>
      </c>
      <c r="T336" s="137">
        <f t="shared" si="23"/>
        <v>0</v>
      </c>
      <c r="AR336" s="138" t="s">
        <v>189</v>
      </c>
      <c r="AT336" s="138" t="s">
        <v>307</v>
      </c>
      <c r="AU336" s="138" t="s">
        <v>164</v>
      </c>
      <c r="AY336" s="16" t="s">
        <v>157</v>
      </c>
      <c r="BE336" s="139">
        <f t="shared" si="24"/>
        <v>0</v>
      </c>
      <c r="BF336" s="139">
        <f t="shared" si="25"/>
        <v>0</v>
      </c>
      <c r="BG336" s="139">
        <f t="shared" si="26"/>
        <v>0</v>
      </c>
      <c r="BH336" s="139">
        <f t="shared" si="27"/>
        <v>0</v>
      </c>
      <c r="BI336" s="139">
        <f t="shared" si="28"/>
        <v>0</v>
      </c>
      <c r="BJ336" s="16" t="s">
        <v>81</v>
      </c>
      <c r="BK336" s="139">
        <f t="shared" si="29"/>
        <v>0</v>
      </c>
      <c r="BL336" s="16" t="s">
        <v>164</v>
      </c>
      <c r="BM336" s="138" t="s">
        <v>716</v>
      </c>
    </row>
    <row r="337" spans="2:65" s="1" customFormat="1" ht="16.5" customHeight="1">
      <c r="B337" s="31"/>
      <c r="C337" s="155" t="s">
        <v>717</v>
      </c>
      <c r="D337" s="155" t="s">
        <v>307</v>
      </c>
      <c r="E337" s="156" t="s">
        <v>718</v>
      </c>
      <c r="F337" s="157" t="s">
        <v>719</v>
      </c>
      <c r="G337" s="158" t="s">
        <v>192</v>
      </c>
      <c r="H337" s="159">
        <v>4</v>
      </c>
      <c r="I337" s="160"/>
      <c r="J337" s="161">
        <f t="shared" si="20"/>
        <v>0</v>
      </c>
      <c r="K337" s="157" t="s">
        <v>196</v>
      </c>
      <c r="L337" s="162"/>
      <c r="M337" s="163" t="s">
        <v>1</v>
      </c>
      <c r="N337" s="164" t="s">
        <v>41</v>
      </c>
      <c r="P337" s="136">
        <f t="shared" si="21"/>
        <v>0</v>
      </c>
      <c r="Q337" s="136">
        <v>1E-3</v>
      </c>
      <c r="R337" s="136">
        <f t="shared" si="22"/>
        <v>4.0000000000000001E-3</v>
      </c>
      <c r="S337" s="136">
        <v>0</v>
      </c>
      <c r="T337" s="137">
        <f t="shared" si="23"/>
        <v>0</v>
      </c>
      <c r="AR337" s="138" t="s">
        <v>189</v>
      </c>
      <c r="AT337" s="138" t="s">
        <v>307</v>
      </c>
      <c r="AU337" s="138" t="s">
        <v>164</v>
      </c>
      <c r="AY337" s="16" t="s">
        <v>157</v>
      </c>
      <c r="BE337" s="139">
        <f t="shared" si="24"/>
        <v>0</v>
      </c>
      <c r="BF337" s="139">
        <f t="shared" si="25"/>
        <v>0</v>
      </c>
      <c r="BG337" s="139">
        <f t="shared" si="26"/>
        <v>0</v>
      </c>
      <c r="BH337" s="139">
        <f t="shared" si="27"/>
        <v>0</v>
      </c>
      <c r="BI337" s="139">
        <f t="shared" si="28"/>
        <v>0</v>
      </c>
      <c r="BJ337" s="16" t="s">
        <v>81</v>
      </c>
      <c r="BK337" s="139">
        <f t="shared" si="29"/>
        <v>0</v>
      </c>
      <c r="BL337" s="16" t="s">
        <v>164</v>
      </c>
      <c r="BM337" s="138" t="s">
        <v>720</v>
      </c>
    </row>
    <row r="338" spans="2:65" s="1" customFormat="1" ht="16.5" customHeight="1">
      <c r="B338" s="31"/>
      <c r="C338" s="155" t="s">
        <v>721</v>
      </c>
      <c r="D338" s="155" t="s">
        <v>307</v>
      </c>
      <c r="E338" s="156" t="s">
        <v>722</v>
      </c>
      <c r="F338" s="157" t="s">
        <v>723</v>
      </c>
      <c r="G338" s="158" t="s">
        <v>192</v>
      </c>
      <c r="H338" s="159">
        <v>4</v>
      </c>
      <c r="I338" s="160"/>
      <c r="J338" s="161">
        <f t="shared" si="20"/>
        <v>0</v>
      </c>
      <c r="K338" s="157" t="s">
        <v>196</v>
      </c>
      <c r="L338" s="162"/>
      <c r="M338" s="163" t="s">
        <v>1</v>
      </c>
      <c r="N338" s="164" t="s">
        <v>41</v>
      </c>
      <c r="P338" s="136">
        <f t="shared" si="21"/>
        <v>0</v>
      </c>
      <c r="Q338" s="136">
        <v>1E-3</v>
      </c>
      <c r="R338" s="136">
        <f t="shared" si="22"/>
        <v>4.0000000000000001E-3</v>
      </c>
      <c r="S338" s="136">
        <v>0</v>
      </c>
      <c r="T338" s="137">
        <f t="shared" si="23"/>
        <v>0</v>
      </c>
      <c r="AR338" s="138" t="s">
        <v>189</v>
      </c>
      <c r="AT338" s="138" t="s">
        <v>307</v>
      </c>
      <c r="AU338" s="138" t="s">
        <v>164</v>
      </c>
      <c r="AY338" s="16" t="s">
        <v>157</v>
      </c>
      <c r="BE338" s="139">
        <f t="shared" si="24"/>
        <v>0</v>
      </c>
      <c r="BF338" s="139">
        <f t="shared" si="25"/>
        <v>0</v>
      </c>
      <c r="BG338" s="139">
        <f t="shared" si="26"/>
        <v>0</v>
      </c>
      <c r="BH338" s="139">
        <f t="shared" si="27"/>
        <v>0</v>
      </c>
      <c r="BI338" s="139">
        <f t="shared" si="28"/>
        <v>0</v>
      </c>
      <c r="BJ338" s="16" t="s">
        <v>81</v>
      </c>
      <c r="BK338" s="139">
        <f t="shared" si="29"/>
        <v>0</v>
      </c>
      <c r="BL338" s="16" t="s">
        <v>164</v>
      </c>
      <c r="BM338" s="138" t="s">
        <v>724</v>
      </c>
    </row>
    <row r="339" spans="2:65" s="1" customFormat="1" ht="16.5" customHeight="1">
      <c r="B339" s="31"/>
      <c r="C339" s="155" t="s">
        <v>725</v>
      </c>
      <c r="D339" s="155" t="s">
        <v>307</v>
      </c>
      <c r="E339" s="156" t="s">
        <v>726</v>
      </c>
      <c r="F339" s="157" t="s">
        <v>727</v>
      </c>
      <c r="G339" s="158" t="s">
        <v>192</v>
      </c>
      <c r="H339" s="159">
        <v>6</v>
      </c>
      <c r="I339" s="160"/>
      <c r="J339" s="161">
        <f t="shared" si="20"/>
        <v>0</v>
      </c>
      <c r="K339" s="157" t="s">
        <v>196</v>
      </c>
      <c r="L339" s="162"/>
      <c r="M339" s="163" t="s">
        <v>1</v>
      </c>
      <c r="N339" s="164" t="s">
        <v>41</v>
      </c>
      <c r="P339" s="136">
        <f t="shared" si="21"/>
        <v>0</v>
      </c>
      <c r="Q339" s="136">
        <v>1E-3</v>
      </c>
      <c r="R339" s="136">
        <f t="shared" si="22"/>
        <v>6.0000000000000001E-3</v>
      </c>
      <c r="S339" s="136">
        <v>0</v>
      </c>
      <c r="T339" s="137">
        <f t="shared" si="23"/>
        <v>0</v>
      </c>
      <c r="AR339" s="138" t="s">
        <v>189</v>
      </c>
      <c r="AT339" s="138" t="s">
        <v>307</v>
      </c>
      <c r="AU339" s="138" t="s">
        <v>164</v>
      </c>
      <c r="AY339" s="16" t="s">
        <v>157</v>
      </c>
      <c r="BE339" s="139">
        <f t="shared" si="24"/>
        <v>0</v>
      </c>
      <c r="BF339" s="139">
        <f t="shared" si="25"/>
        <v>0</v>
      </c>
      <c r="BG339" s="139">
        <f t="shared" si="26"/>
        <v>0</v>
      </c>
      <c r="BH339" s="139">
        <f t="shared" si="27"/>
        <v>0</v>
      </c>
      <c r="BI339" s="139">
        <f t="shared" si="28"/>
        <v>0</v>
      </c>
      <c r="BJ339" s="16" t="s">
        <v>81</v>
      </c>
      <c r="BK339" s="139">
        <f t="shared" si="29"/>
        <v>0</v>
      </c>
      <c r="BL339" s="16" t="s">
        <v>164</v>
      </c>
      <c r="BM339" s="138" t="s">
        <v>728</v>
      </c>
    </row>
    <row r="340" spans="2:65" s="1" customFormat="1" ht="16.5" customHeight="1">
      <c r="B340" s="31"/>
      <c r="C340" s="155" t="s">
        <v>729</v>
      </c>
      <c r="D340" s="155" t="s">
        <v>307</v>
      </c>
      <c r="E340" s="156" t="s">
        <v>730</v>
      </c>
      <c r="F340" s="157" t="s">
        <v>731</v>
      </c>
      <c r="G340" s="158" t="s">
        <v>192</v>
      </c>
      <c r="H340" s="159">
        <v>4</v>
      </c>
      <c r="I340" s="160"/>
      <c r="J340" s="161">
        <f t="shared" si="20"/>
        <v>0</v>
      </c>
      <c r="K340" s="157" t="s">
        <v>196</v>
      </c>
      <c r="L340" s="162"/>
      <c r="M340" s="163" t="s">
        <v>1</v>
      </c>
      <c r="N340" s="164" t="s">
        <v>41</v>
      </c>
      <c r="P340" s="136">
        <f t="shared" si="21"/>
        <v>0</v>
      </c>
      <c r="Q340" s="136">
        <v>1E-3</v>
      </c>
      <c r="R340" s="136">
        <f t="shared" si="22"/>
        <v>4.0000000000000001E-3</v>
      </c>
      <c r="S340" s="136">
        <v>0</v>
      </c>
      <c r="T340" s="137">
        <f t="shared" si="23"/>
        <v>0</v>
      </c>
      <c r="AR340" s="138" t="s">
        <v>189</v>
      </c>
      <c r="AT340" s="138" t="s">
        <v>307</v>
      </c>
      <c r="AU340" s="138" t="s">
        <v>164</v>
      </c>
      <c r="AY340" s="16" t="s">
        <v>157</v>
      </c>
      <c r="BE340" s="139">
        <f t="shared" si="24"/>
        <v>0</v>
      </c>
      <c r="BF340" s="139">
        <f t="shared" si="25"/>
        <v>0</v>
      </c>
      <c r="BG340" s="139">
        <f t="shared" si="26"/>
        <v>0</v>
      </c>
      <c r="BH340" s="139">
        <f t="shared" si="27"/>
        <v>0</v>
      </c>
      <c r="BI340" s="139">
        <f t="shared" si="28"/>
        <v>0</v>
      </c>
      <c r="BJ340" s="16" t="s">
        <v>81</v>
      </c>
      <c r="BK340" s="139">
        <f t="shared" si="29"/>
        <v>0</v>
      </c>
      <c r="BL340" s="16" t="s">
        <v>164</v>
      </c>
      <c r="BM340" s="138" t="s">
        <v>732</v>
      </c>
    </row>
    <row r="341" spans="2:65" s="1" customFormat="1" ht="16.5" customHeight="1">
      <c r="B341" s="31"/>
      <c r="C341" s="155" t="s">
        <v>733</v>
      </c>
      <c r="D341" s="155" t="s">
        <v>307</v>
      </c>
      <c r="E341" s="156" t="s">
        <v>734</v>
      </c>
      <c r="F341" s="157" t="s">
        <v>735</v>
      </c>
      <c r="G341" s="158" t="s">
        <v>192</v>
      </c>
      <c r="H341" s="159">
        <v>4</v>
      </c>
      <c r="I341" s="160"/>
      <c r="J341" s="161">
        <f t="shared" si="20"/>
        <v>0</v>
      </c>
      <c r="K341" s="157" t="s">
        <v>196</v>
      </c>
      <c r="L341" s="162"/>
      <c r="M341" s="163" t="s">
        <v>1</v>
      </c>
      <c r="N341" s="164" t="s">
        <v>41</v>
      </c>
      <c r="P341" s="136">
        <f t="shared" si="21"/>
        <v>0</v>
      </c>
      <c r="Q341" s="136">
        <v>1E-3</v>
      </c>
      <c r="R341" s="136">
        <f t="shared" si="22"/>
        <v>4.0000000000000001E-3</v>
      </c>
      <c r="S341" s="136">
        <v>0</v>
      </c>
      <c r="T341" s="137">
        <f t="shared" si="23"/>
        <v>0</v>
      </c>
      <c r="AR341" s="138" t="s">
        <v>189</v>
      </c>
      <c r="AT341" s="138" t="s">
        <v>307</v>
      </c>
      <c r="AU341" s="138" t="s">
        <v>164</v>
      </c>
      <c r="AY341" s="16" t="s">
        <v>157</v>
      </c>
      <c r="BE341" s="139">
        <f t="shared" si="24"/>
        <v>0</v>
      </c>
      <c r="BF341" s="139">
        <f t="shared" si="25"/>
        <v>0</v>
      </c>
      <c r="BG341" s="139">
        <f t="shared" si="26"/>
        <v>0</v>
      </c>
      <c r="BH341" s="139">
        <f t="shared" si="27"/>
        <v>0</v>
      </c>
      <c r="BI341" s="139">
        <f t="shared" si="28"/>
        <v>0</v>
      </c>
      <c r="BJ341" s="16" t="s">
        <v>81</v>
      </c>
      <c r="BK341" s="139">
        <f t="shared" si="29"/>
        <v>0</v>
      </c>
      <c r="BL341" s="16" t="s">
        <v>164</v>
      </c>
      <c r="BM341" s="138" t="s">
        <v>736</v>
      </c>
    </row>
    <row r="342" spans="2:65" s="1" customFormat="1" ht="16.5" customHeight="1">
      <c r="B342" s="31"/>
      <c r="C342" s="155" t="s">
        <v>737</v>
      </c>
      <c r="D342" s="155" t="s">
        <v>307</v>
      </c>
      <c r="E342" s="156" t="s">
        <v>738</v>
      </c>
      <c r="F342" s="157" t="s">
        <v>739</v>
      </c>
      <c r="G342" s="158" t="s">
        <v>192</v>
      </c>
      <c r="H342" s="159">
        <v>6</v>
      </c>
      <c r="I342" s="160"/>
      <c r="J342" s="161">
        <f t="shared" si="20"/>
        <v>0</v>
      </c>
      <c r="K342" s="157" t="s">
        <v>196</v>
      </c>
      <c r="L342" s="162"/>
      <c r="M342" s="163" t="s">
        <v>1</v>
      </c>
      <c r="N342" s="164" t="s">
        <v>41</v>
      </c>
      <c r="P342" s="136">
        <f t="shared" si="21"/>
        <v>0</v>
      </c>
      <c r="Q342" s="136">
        <v>1E-3</v>
      </c>
      <c r="R342" s="136">
        <f t="shared" si="22"/>
        <v>6.0000000000000001E-3</v>
      </c>
      <c r="S342" s="136">
        <v>0</v>
      </c>
      <c r="T342" s="137">
        <f t="shared" si="23"/>
        <v>0</v>
      </c>
      <c r="AR342" s="138" t="s">
        <v>189</v>
      </c>
      <c r="AT342" s="138" t="s">
        <v>307</v>
      </c>
      <c r="AU342" s="138" t="s">
        <v>164</v>
      </c>
      <c r="AY342" s="16" t="s">
        <v>157</v>
      </c>
      <c r="BE342" s="139">
        <f t="shared" si="24"/>
        <v>0</v>
      </c>
      <c r="BF342" s="139">
        <f t="shared" si="25"/>
        <v>0</v>
      </c>
      <c r="BG342" s="139">
        <f t="shared" si="26"/>
        <v>0</v>
      </c>
      <c r="BH342" s="139">
        <f t="shared" si="27"/>
        <v>0</v>
      </c>
      <c r="BI342" s="139">
        <f t="shared" si="28"/>
        <v>0</v>
      </c>
      <c r="BJ342" s="16" t="s">
        <v>81</v>
      </c>
      <c r="BK342" s="139">
        <f t="shared" si="29"/>
        <v>0</v>
      </c>
      <c r="BL342" s="16" t="s">
        <v>164</v>
      </c>
      <c r="BM342" s="138" t="s">
        <v>740</v>
      </c>
    </row>
    <row r="343" spans="2:65" s="1" customFormat="1" ht="16.5" customHeight="1">
      <c r="B343" s="31"/>
      <c r="C343" s="155" t="s">
        <v>741</v>
      </c>
      <c r="D343" s="155" t="s">
        <v>307</v>
      </c>
      <c r="E343" s="156" t="s">
        <v>742</v>
      </c>
      <c r="F343" s="157" t="s">
        <v>743</v>
      </c>
      <c r="G343" s="158" t="s">
        <v>192</v>
      </c>
      <c r="H343" s="159">
        <v>6</v>
      </c>
      <c r="I343" s="160"/>
      <c r="J343" s="161">
        <f t="shared" ref="J343:J374" si="30">ROUND(I343*H343,2)</f>
        <v>0</v>
      </c>
      <c r="K343" s="157" t="s">
        <v>196</v>
      </c>
      <c r="L343" s="162"/>
      <c r="M343" s="163" t="s">
        <v>1</v>
      </c>
      <c r="N343" s="164" t="s">
        <v>41</v>
      </c>
      <c r="P343" s="136">
        <f t="shared" ref="P343:P374" si="31">O343*H343</f>
        <v>0</v>
      </c>
      <c r="Q343" s="136">
        <v>1E-3</v>
      </c>
      <c r="R343" s="136">
        <f t="shared" ref="R343:R374" si="32">Q343*H343</f>
        <v>6.0000000000000001E-3</v>
      </c>
      <c r="S343" s="136">
        <v>0</v>
      </c>
      <c r="T343" s="137">
        <f t="shared" ref="T343:T374" si="33">S343*H343</f>
        <v>0</v>
      </c>
      <c r="AR343" s="138" t="s">
        <v>189</v>
      </c>
      <c r="AT343" s="138" t="s">
        <v>307</v>
      </c>
      <c r="AU343" s="138" t="s">
        <v>164</v>
      </c>
      <c r="AY343" s="16" t="s">
        <v>157</v>
      </c>
      <c r="BE343" s="139">
        <f t="shared" ref="BE343:BE361" si="34">IF(N343="základní",J343,0)</f>
        <v>0</v>
      </c>
      <c r="BF343" s="139">
        <f t="shared" ref="BF343:BF361" si="35">IF(N343="snížená",J343,0)</f>
        <v>0</v>
      </c>
      <c r="BG343" s="139">
        <f t="shared" ref="BG343:BG361" si="36">IF(N343="zákl. přenesená",J343,0)</f>
        <v>0</v>
      </c>
      <c r="BH343" s="139">
        <f t="shared" ref="BH343:BH361" si="37">IF(N343="sníž. přenesená",J343,0)</f>
        <v>0</v>
      </c>
      <c r="BI343" s="139">
        <f t="shared" ref="BI343:BI361" si="38">IF(N343="nulová",J343,0)</f>
        <v>0</v>
      </c>
      <c r="BJ343" s="16" t="s">
        <v>81</v>
      </c>
      <c r="BK343" s="139">
        <f t="shared" ref="BK343:BK361" si="39">ROUND(I343*H343,2)</f>
        <v>0</v>
      </c>
      <c r="BL343" s="16" t="s">
        <v>164</v>
      </c>
      <c r="BM343" s="138" t="s">
        <v>744</v>
      </c>
    </row>
    <row r="344" spans="2:65" s="1" customFormat="1" ht="16.5" customHeight="1">
      <c r="B344" s="31"/>
      <c r="C344" s="155" t="s">
        <v>745</v>
      </c>
      <c r="D344" s="155" t="s">
        <v>307</v>
      </c>
      <c r="E344" s="156" t="s">
        <v>746</v>
      </c>
      <c r="F344" s="157" t="s">
        <v>747</v>
      </c>
      <c r="G344" s="158" t="s">
        <v>192</v>
      </c>
      <c r="H344" s="159">
        <v>10</v>
      </c>
      <c r="I344" s="160"/>
      <c r="J344" s="161">
        <f t="shared" si="30"/>
        <v>0</v>
      </c>
      <c r="K344" s="157" t="s">
        <v>196</v>
      </c>
      <c r="L344" s="162"/>
      <c r="M344" s="163" t="s">
        <v>1</v>
      </c>
      <c r="N344" s="164" t="s">
        <v>41</v>
      </c>
      <c r="P344" s="136">
        <f t="shared" si="31"/>
        <v>0</v>
      </c>
      <c r="Q344" s="136">
        <v>1.01E-3</v>
      </c>
      <c r="R344" s="136">
        <f t="shared" si="32"/>
        <v>1.0100000000000001E-2</v>
      </c>
      <c r="S344" s="136">
        <v>0</v>
      </c>
      <c r="T344" s="137">
        <f t="shared" si="33"/>
        <v>0</v>
      </c>
      <c r="AR344" s="138" t="s">
        <v>189</v>
      </c>
      <c r="AT344" s="138" t="s">
        <v>307</v>
      </c>
      <c r="AU344" s="138" t="s">
        <v>164</v>
      </c>
      <c r="AY344" s="16" t="s">
        <v>157</v>
      </c>
      <c r="BE344" s="139">
        <f t="shared" si="34"/>
        <v>0</v>
      </c>
      <c r="BF344" s="139">
        <f t="shared" si="35"/>
        <v>0</v>
      </c>
      <c r="BG344" s="139">
        <f t="shared" si="36"/>
        <v>0</v>
      </c>
      <c r="BH344" s="139">
        <f t="shared" si="37"/>
        <v>0</v>
      </c>
      <c r="BI344" s="139">
        <f t="shared" si="38"/>
        <v>0</v>
      </c>
      <c r="BJ344" s="16" t="s">
        <v>81</v>
      </c>
      <c r="BK344" s="139">
        <f t="shared" si="39"/>
        <v>0</v>
      </c>
      <c r="BL344" s="16" t="s">
        <v>164</v>
      </c>
      <c r="BM344" s="138" t="s">
        <v>748</v>
      </c>
    </row>
    <row r="345" spans="2:65" s="1" customFormat="1" ht="16.5" customHeight="1">
      <c r="B345" s="31"/>
      <c r="C345" s="155" t="s">
        <v>749</v>
      </c>
      <c r="D345" s="155" t="s">
        <v>307</v>
      </c>
      <c r="E345" s="156" t="s">
        <v>750</v>
      </c>
      <c r="F345" s="157" t="s">
        <v>751</v>
      </c>
      <c r="G345" s="158" t="s">
        <v>192</v>
      </c>
      <c r="H345" s="159">
        <v>6</v>
      </c>
      <c r="I345" s="160"/>
      <c r="J345" s="161">
        <f t="shared" si="30"/>
        <v>0</v>
      </c>
      <c r="K345" s="157" t="s">
        <v>196</v>
      </c>
      <c r="L345" s="162"/>
      <c r="M345" s="163" t="s">
        <v>1</v>
      </c>
      <c r="N345" s="164" t="s">
        <v>41</v>
      </c>
      <c r="P345" s="136">
        <f t="shared" si="31"/>
        <v>0</v>
      </c>
      <c r="Q345" s="136">
        <v>2.5000000000000001E-3</v>
      </c>
      <c r="R345" s="136">
        <f t="shared" si="32"/>
        <v>1.4999999999999999E-2</v>
      </c>
      <c r="S345" s="136">
        <v>0</v>
      </c>
      <c r="T345" s="137">
        <f t="shared" si="33"/>
        <v>0</v>
      </c>
      <c r="AR345" s="138" t="s">
        <v>189</v>
      </c>
      <c r="AT345" s="138" t="s">
        <v>307</v>
      </c>
      <c r="AU345" s="138" t="s">
        <v>164</v>
      </c>
      <c r="AY345" s="16" t="s">
        <v>157</v>
      </c>
      <c r="BE345" s="139">
        <f t="shared" si="34"/>
        <v>0</v>
      </c>
      <c r="BF345" s="139">
        <f t="shared" si="35"/>
        <v>0</v>
      </c>
      <c r="BG345" s="139">
        <f t="shared" si="36"/>
        <v>0</v>
      </c>
      <c r="BH345" s="139">
        <f t="shared" si="37"/>
        <v>0</v>
      </c>
      <c r="BI345" s="139">
        <f t="shared" si="38"/>
        <v>0</v>
      </c>
      <c r="BJ345" s="16" t="s">
        <v>81</v>
      </c>
      <c r="BK345" s="139">
        <f t="shared" si="39"/>
        <v>0</v>
      </c>
      <c r="BL345" s="16" t="s">
        <v>164</v>
      </c>
      <c r="BM345" s="138" t="s">
        <v>752</v>
      </c>
    </row>
    <row r="346" spans="2:65" s="1" customFormat="1" ht="16.5" customHeight="1">
      <c r="B346" s="31"/>
      <c r="C346" s="155" t="s">
        <v>753</v>
      </c>
      <c r="D346" s="155" t="s">
        <v>307</v>
      </c>
      <c r="E346" s="156" t="s">
        <v>754</v>
      </c>
      <c r="F346" s="157" t="s">
        <v>755</v>
      </c>
      <c r="G346" s="158" t="s">
        <v>192</v>
      </c>
      <c r="H346" s="159">
        <v>20</v>
      </c>
      <c r="I346" s="160"/>
      <c r="J346" s="161">
        <f t="shared" si="30"/>
        <v>0</v>
      </c>
      <c r="K346" s="157" t="s">
        <v>196</v>
      </c>
      <c r="L346" s="162"/>
      <c r="M346" s="163" t="s">
        <v>1</v>
      </c>
      <c r="N346" s="164" t="s">
        <v>41</v>
      </c>
      <c r="P346" s="136">
        <f t="shared" si="31"/>
        <v>0</v>
      </c>
      <c r="Q346" s="136">
        <v>1E-3</v>
      </c>
      <c r="R346" s="136">
        <f t="shared" si="32"/>
        <v>0.02</v>
      </c>
      <c r="S346" s="136">
        <v>0</v>
      </c>
      <c r="T346" s="137">
        <f t="shared" si="33"/>
        <v>0</v>
      </c>
      <c r="AR346" s="138" t="s">
        <v>189</v>
      </c>
      <c r="AT346" s="138" t="s">
        <v>307</v>
      </c>
      <c r="AU346" s="138" t="s">
        <v>164</v>
      </c>
      <c r="AY346" s="16" t="s">
        <v>157</v>
      </c>
      <c r="BE346" s="139">
        <f t="shared" si="34"/>
        <v>0</v>
      </c>
      <c r="BF346" s="139">
        <f t="shared" si="35"/>
        <v>0</v>
      </c>
      <c r="BG346" s="139">
        <f t="shared" si="36"/>
        <v>0</v>
      </c>
      <c r="BH346" s="139">
        <f t="shared" si="37"/>
        <v>0</v>
      </c>
      <c r="BI346" s="139">
        <f t="shared" si="38"/>
        <v>0</v>
      </c>
      <c r="BJ346" s="16" t="s">
        <v>81</v>
      </c>
      <c r="BK346" s="139">
        <f t="shared" si="39"/>
        <v>0</v>
      </c>
      <c r="BL346" s="16" t="s">
        <v>164</v>
      </c>
      <c r="BM346" s="138" t="s">
        <v>756</v>
      </c>
    </row>
    <row r="347" spans="2:65" s="1" customFormat="1" ht="16.5" customHeight="1">
      <c r="B347" s="31"/>
      <c r="C347" s="155" t="s">
        <v>757</v>
      </c>
      <c r="D347" s="155" t="s">
        <v>307</v>
      </c>
      <c r="E347" s="156" t="s">
        <v>758</v>
      </c>
      <c r="F347" s="157" t="s">
        <v>759</v>
      </c>
      <c r="G347" s="158" t="s">
        <v>192</v>
      </c>
      <c r="H347" s="159">
        <v>40</v>
      </c>
      <c r="I347" s="160"/>
      <c r="J347" s="161">
        <f t="shared" si="30"/>
        <v>0</v>
      </c>
      <c r="K347" s="157" t="s">
        <v>196</v>
      </c>
      <c r="L347" s="162"/>
      <c r="M347" s="163" t="s">
        <v>1</v>
      </c>
      <c r="N347" s="164" t="s">
        <v>41</v>
      </c>
      <c r="P347" s="136">
        <f t="shared" si="31"/>
        <v>0</v>
      </c>
      <c r="Q347" s="136">
        <v>1E-3</v>
      </c>
      <c r="R347" s="136">
        <f t="shared" si="32"/>
        <v>0.04</v>
      </c>
      <c r="S347" s="136">
        <v>0</v>
      </c>
      <c r="T347" s="137">
        <f t="shared" si="33"/>
        <v>0</v>
      </c>
      <c r="AR347" s="138" t="s">
        <v>189</v>
      </c>
      <c r="AT347" s="138" t="s">
        <v>307</v>
      </c>
      <c r="AU347" s="138" t="s">
        <v>164</v>
      </c>
      <c r="AY347" s="16" t="s">
        <v>157</v>
      </c>
      <c r="BE347" s="139">
        <f t="shared" si="34"/>
        <v>0</v>
      </c>
      <c r="BF347" s="139">
        <f t="shared" si="35"/>
        <v>0</v>
      </c>
      <c r="BG347" s="139">
        <f t="shared" si="36"/>
        <v>0</v>
      </c>
      <c r="BH347" s="139">
        <f t="shared" si="37"/>
        <v>0</v>
      </c>
      <c r="BI347" s="139">
        <f t="shared" si="38"/>
        <v>0</v>
      </c>
      <c r="BJ347" s="16" t="s">
        <v>81</v>
      </c>
      <c r="BK347" s="139">
        <f t="shared" si="39"/>
        <v>0</v>
      </c>
      <c r="BL347" s="16" t="s">
        <v>164</v>
      </c>
      <c r="BM347" s="138" t="s">
        <v>760</v>
      </c>
    </row>
    <row r="348" spans="2:65" s="1" customFormat="1" ht="16.5" customHeight="1">
      <c r="B348" s="31"/>
      <c r="C348" s="155" t="s">
        <v>761</v>
      </c>
      <c r="D348" s="155" t="s">
        <v>307</v>
      </c>
      <c r="E348" s="156" t="s">
        <v>762</v>
      </c>
      <c r="F348" s="157" t="s">
        <v>763</v>
      </c>
      <c r="G348" s="158" t="s">
        <v>192</v>
      </c>
      <c r="H348" s="159">
        <v>30</v>
      </c>
      <c r="I348" s="160"/>
      <c r="J348" s="161">
        <f t="shared" si="30"/>
        <v>0</v>
      </c>
      <c r="K348" s="157" t="s">
        <v>196</v>
      </c>
      <c r="L348" s="162"/>
      <c r="M348" s="163" t="s">
        <v>1</v>
      </c>
      <c r="N348" s="164" t="s">
        <v>41</v>
      </c>
      <c r="P348" s="136">
        <f t="shared" si="31"/>
        <v>0</v>
      </c>
      <c r="Q348" s="136">
        <v>1E-3</v>
      </c>
      <c r="R348" s="136">
        <f t="shared" si="32"/>
        <v>0.03</v>
      </c>
      <c r="S348" s="136">
        <v>0</v>
      </c>
      <c r="T348" s="137">
        <f t="shared" si="33"/>
        <v>0</v>
      </c>
      <c r="AR348" s="138" t="s">
        <v>189</v>
      </c>
      <c r="AT348" s="138" t="s">
        <v>307</v>
      </c>
      <c r="AU348" s="138" t="s">
        <v>164</v>
      </c>
      <c r="AY348" s="16" t="s">
        <v>157</v>
      </c>
      <c r="BE348" s="139">
        <f t="shared" si="34"/>
        <v>0</v>
      </c>
      <c r="BF348" s="139">
        <f t="shared" si="35"/>
        <v>0</v>
      </c>
      <c r="BG348" s="139">
        <f t="shared" si="36"/>
        <v>0</v>
      </c>
      <c r="BH348" s="139">
        <f t="shared" si="37"/>
        <v>0</v>
      </c>
      <c r="BI348" s="139">
        <f t="shared" si="38"/>
        <v>0</v>
      </c>
      <c r="BJ348" s="16" t="s">
        <v>81</v>
      </c>
      <c r="BK348" s="139">
        <f t="shared" si="39"/>
        <v>0</v>
      </c>
      <c r="BL348" s="16" t="s">
        <v>164</v>
      </c>
      <c r="BM348" s="138" t="s">
        <v>764</v>
      </c>
    </row>
    <row r="349" spans="2:65" s="1" customFormat="1" ht="16.5" customHeight="1">
      <c r="B349" s="31"/>
      <c r="C349" s="155" t="s">
        <v>765</v>
      </c>
      <c r="D349" s="155" t="s">
        <v>307</v>
      </c>
      <c r="E349" s="156" t="s">
        <v>766</v>
      </c>
      <c r="F349" s="157" t="s">
        <v>767</v>
      </c>
      <c r="G349" s="158" t="s">
        <v>192</v>
      </c>
      <c r="H349" s="159">
        <v>4</v>
      </c>
      <c r="I349" s="160"/>
      <c r="J349" s="161">
        <f t="shared" si="30"/>
        <v>0</v>
      </c>
      <c r="K349" s="157" t="s">
        <v>196</v>
      </c>
      <c r="L349" s="162"/>
      <c r="M349" s="163" t="s">
        <v>1</v>
      </c>
      <c r="N349" s="164" t="s">
        <v>41</v>
      </c>
      <c r="P349" s="136">
        <f t="shared" si="31"/>
        <v>0</v>
      </c>
      <c r="Q349" s="136">
        <v>1E-3</v>
      </c>
      <c r="R349" s="136">
        <f t="shared" si="32"/>
        <v>4.0000000000000001E-3</v>
      </c>
      <c r="S349" s="136">
        <v>0</v>
      </c>
      <c r="T349" s="137">
        <f t="shared" si="33"/>
        <v>0</v>
      </c>
      <c r="AR349" s="138" t="s">
        <v>189</v>
      </c>
      <c r="AT349" s="138" t="s">
        <v>307</v>
      </c>
      <c r="AU349" s="138" t="s">
        <v>164</v>
      </c>
      <c r="AY349" s="16" t="s">
        <v>157</v>
      </c>
      <c r="BE349" s="139">
        <f t="shared" si="34"/>
        <v>0</v>
      </c>
      <c r="BF349" s="139">
        <f t="shared" si="35"/>
        <v>0</v>
      </c>
      <c r="BG349" s="139">
        <f t="shared" si="36"/>
        <v>0</v>
      </c>
      <c r="BH349" s="139">
        <f t="shared" si="37"/>
        <v>0</v>
      </c>
      <c r="BI349" s="139">
        <f t="shared" si="38"/>
        <v>0</v>
      </c>
      <c r="BJ349" s="16" t="s">
        <v>81</v>
      </c>
      <c r="BK349" s="139">
        <f t="shared" si="39"/>
        <v>0</v>
      </c>
      <c r="BL349" s="16" t="s">
        <v>164</v>
      </c>
      <c r="BM349" s="138" t="s">
        <v>768</v>
      </c>
    </row>
    <row r="350" spans="2:65" s="1" customFormat="1" ht="16.5" customHeight="1">
      <c r="B350" s="31"/>
      <c r="C350" s="155" t="s">
        <v>769</v>
      </c>
      <c r="D350" s="155" t="s">
        <v>307</v>
      </c>
      <c r="E350" s="156" t="s">
        <v>770</v>
      </c>
      <c r="F350" s="157" t="s">
        <v>771</v>
      </c>
      <c r="G350" s="158" t="s">
        <v>192</v>
      </c>
      <c r="H350" s="159">
        <v>6</v>
      </c>
      <c r="I350" s="160"/>
      <c r="J350" s="161">
        <f t="shared" si="30"/>
        <v>0</v>
      </c>
      <c r="K350" s="157" t="s">
        <v>196</v>
      </c>
      <c r="L350" s="162"/>
      <c r="M350" s="163" t="s">
        <v>1</v>
      </c>
      <c r="N350" s="164" t="s">
        <v>41</v>
      </c>
      <c r="P350" s="136">
        <f t="shared" si="31"/>
        <v>0</v>
      </c>
      <c r="Q350" s="136">
        <v>1E-3</v>
      </c>
      <c r="R350" s="136">
        <f t="shared" si="32"/>
        <v>6.0000000000000001E-3</v>
      </c>
      <c r="S350" s="136">
        <v>0</v>
      </c>
      <c r="T350" s="137">
        <f t="shared" si="33"/>
        <v>0</v>
      </c>
      <c r="AR350" s="138" t="s">
        <v>189</v>
      </c>
      <c r="AT350" s="138" t="s">
        <v>307</v>
      </c>
      <c r="AU350" s="138" t="s">
        <v>164</v>
      </c>
      <c r="AY350" s="16" t="s">
        <v>157</v>
      </c>
      <c r="BE350" s="139">
        <f t="shared" si="34"/>
        <v>0</v>
      </c>
      <c r="BF350" s="139">
        <f t="shared" si="35"/>
        <v>0</v>
      </c>
      <c r="BG350" s="139">
        <f t="shared" si="36"/>
        <v>0</v>
      </c>
      <c r="BH350" s="139">
        <f t="shared" si="37"/>
        <v>0</v>
      </c>
      <c r="BI350" s="139">
        <f t="shared" si="38"/>
        <v>0</v>
      </c>
      <c r="BJ350" s="16" t="s">
        <v>81</v>
      </c>
      <c r="BK350" s="139">
        <f t="shared" si="39"/>
        <v>0</v>
      </c>
      <c r="BL350" s="16" t="s">
        <v>164</v>
      </c>
      <c r="BM350" s="138" t="s">
        <v>772</v>
      </c>
    </row>
    <row r="351" spans="2:65" s="1" customFormat="1" ht="16.5" customHeight="1">
      <c r="B351" s="31"/>
      <c r="C351" s="155" t="s">
        <v>773</v>
      </c>
      <c r="D351" s="155" t="s">
        <v>307</v>
      </c>
      <c r="E351" s="156" t="s">
        <v>774</v>
      </c>
      <c r="F351" s="157" t="s">
        <v>775</v>
      </c>
      <c r="G351" s="158" t="s">
        <v>192</v>
      </c>
      <c r="H351" s="159">
        <v>6</v>
      </c>
      <c r="I351" s="160"/>
      <c r="J351" s="161">
        <f t="shared" si="30"/>
        <v>0</v>
      </c>
      <c r="K351" s="157" t="s">
        <v>196</v>
      </c>
      <c r="L351" s="162"/>
      <c r="M351" s="163" t="s">
        <v>1</v>
      </c>
      <c r="N351" s="164" t="s">
        <v>41</v>
      </c>
      <c r="P351" s="136">
        <f t="shared" si="31"/>
        <v>0</v>
      </c>
      <c r="Q351" s="136">
        <v>1E-3</v>
      </c>
      <c r="R351" s="136">
        <f t="shared" si="32"/>
        <v>6.0000000000000001E-3</v>
      </c>
      <c r="S351" s="136">
        <v>0</v>
      </c>
      <c r="T351" s="137">
        <f t="shared" si="33"/>
        <v>0</v>
      </c>
      <c r="AR351" s="138" t="s">
        <v>189</v>
      </c>
      <c r="AT351" s="138" t="s">
        <v>307</v>
      </c>
      <c r="AU351" s="138" t="s">
        <v>164</v>
      </c>
      <c r="AY351" s="16" t="s">
        <v>157</v>
      </c>
      <c r="BE351" s="139">
        <f t="shared" si="34"/>
        <v>0</v>
      </c>
      <c r="BF351" s="139">
        <f t="shared" si="35"/>
        <v>0</v>
      </c>
      <c r="BG351" s="139">
        <f t="shared" si="36"/>
        <v>0</v>
      </c>
      <c r="BH351" s="139">
        <f t="shared" si="37"/>
        <v>0</v>
      </c>
      <c r="BI351" s="139">
        <f t="shared" si="38"/>
        <v>0</v>
      </c>
      <c r="BJ351" s="16" t="s">
        <v>81</v>
      </c>
      <c r="BK351" s="139">
        <f t="shared" si="39"/>
        <v>0</v>
      </c>
      <c r="BL351" s="16" t="s">
        <v>164</v>
      </c>
      <c r="BM351" s="138" t="s">
        <v>776</v>
      </c>
    </row>
    <row r="352" spans="2:65" s="1" customFormat="1" ht="16.5" customHeight="1">
      <c r="B352" s="31"/>
      <c r="C352" s="155" t="s">
        <v>777</v>
      </c>
      <c r="D352" s="155" t="s">
        <v>307</v>
      </c>
      <c r="E352" s="156" t="s">
        <v>778</v>
      </c>
      <c r="F352" s="157" t="s">
        <v>779</v>
      </c>
      <c r="G352" s="158" t="s">
        <v>192</v>
      </c>
      <c r="H352" s="159">
        <v>4</v>
      </c>
      <c r="I352" s="160"/>
      <c r="J352" s="161">
        <f t="shared" si="30"/>
        <v>0</v>
      </c>
      <c r="K352" s="157" t="s">
        <v>196</v>
      </c>
      <c r="L352" s="162"/>
      <c r="M352" s="163" t="s">
        <v>1</v>
      </c>
      <c r="N352" s="164" t="s">
        <v>41</v>
      </c>
      <c r="P352" s="136">
        <f t="shared" si="31"/>
        <v>0</v>
      </c>
      <c r="Q352" s="136">
        <v>1E-3</v>
      </c>
      <c r="R352" s="136">
        <f t="shared" si="32"/>
        <v>4.0000000000000001E-3</v>
      </c>
      <c r="S352" s="136">
        <v>0</v>
      </c>
      <c r="T352" s="137">
        <f t="shared" si="33"/>
        <v>0</v>
      </c>
      <c r="AR352" s="138" t="s">
        <v>189</v>
      </c>
      <c r="AT352" s="138" t="s">
        <v>307</v>
      </c>
      <c r="AU352" s="138" t="s">
        <v>164</v>
      </c>
      <c r="AY352" s="16" t="s">
        <v>157</v>
      </c>
      <c r="BE352" s="139">
        <f t="shared" si="34"/>
        <v>0</v>
      </c>
      <c r="BF352" s="139">
        <f t="shared" si="35"/>
        <v>0</v>
      </c>
      <c r="BG352" s="139">
        <f t="shared" si="36"/>
        <v>0</v>
      </c>
      <c r="BH352" s="139">
        <f t="shared" si="37"/>
        <v>0</v>
      </c>
      <c r="BI352" s="139">
        <f t="shared" si="38"/>
        <v>0</v>
      </c>
      <c r="BJ352" s="16" t="s">
        <v>81</v>
      </c>
      <c r="BK352" s="139">
        <f t="shared" si="39"/>
        <v>0</v>
      </c>
      <c r="BL352" s="16" t="s">
        <v>164</v>
      </c>
      <c r="BM352" s="138" t="s">
        <v>780</v>
      </c>
    </row>
    <row r="353" spans="2:65" s="1" customFormat="1" ht="16.5" customHeight="1">
      <c r="B353" s="31"/>
      <c r="C353" s="155" t="s">
        <v>781</v>
      </c>
      <c r="D353" s="155" t="s">
        <v>307</v>
      </c>
      <c r="E353" s="156" t="s">
        <v>782</v>
      </c>
      <c r="F353" s="157" t="s">
        <v>783</v>
      </c>
      <c r="G353" s="158" t="s">
        <v>192</v>
      </c>
      <c r="H353" s="159">
        <v>4</v>
      </c>
      <c r="I353" s="160"/>
      <c r="J353" s="161">
        <f t="shared" si="30"/>
        <v>0</v>
      </c>
      <c r="K353" s="157" t="s">
        <v>196</v>
      </c>
      <c r="L353" s="162"/>
      <c r="M353" s="163" t="s">
        <v>1</v>
      </c>
      <c r="N353" s="164" t="s">
        <v>41</v>
      </c>
      <c r="P353" s="136">
        <f t="shared" si="31"/>
        <v>0</v>
      </c>
      <c r="Q353" s="136">
        <v>1E-3</v>
      </c>
      <c r="R353" s="136">
        <f t="shared" si="32"/>
        <v>4.0000000000000001E-3</v>
      </c>
      <c r="S353" s="136">
        <v>0</v>
      </c>
      <c r="T353" s="137">
        <f t="shared" si="33"/>
        <v>0</v>
      </c>
      <c r="AR353" s="138" t="s">
        <v>189</v>
      </c>
      <c r="AT353" s="138" t="s">
        <v>307</v>
      </c>
      <c r="AU353" s="138" t="s">
        <v>164</v>
      </c>
      <c r="AY353" s="16" t="s">
        <v>157</v>
      </c>
      <c r="BE353" s="139">
        <f t="shared" si="34"/>
        <v>0</v>
      </c>
      <c r="BF353" s="139">
        <f t="shared" si="35"/>
        <v>0</v>
      </c>
      <c r="BG353" s="139">
        <f t="shared" si="36"/>
        <v>0</v>
      </c>
      <c r="BH353" s="139">
        <f t="shared" si="37"/>
        <v>0</v>
      </c>
      <c r="BI353" s="139">
        <f t="shared" si="38"/>
        <v>0</v>
      </c>
      <c r="BJ353" s="16" t="s">
        <v>81</v>
      </c>
      <c r="BK353" s="139">
        <f t="shared" si="39"/>
        <v>0</v>
      </c>
      <c r="BL353" s="16" t="s">
        <v>164</v>
      </c>
      <c r="BM353" s="138" t="s">
        <v>784</v>
      </c>
    </row>
    <row r="354" spans="2:65" s="1" customFormat="1" ht="16.5" customHeight="1">
      <c r="B354" s="31"/>
      <c r="C354" s="155" t="s">
        <v>785</v>
      </c>
      <c r="D354" s="155" t="s">
        <v>307</v>
      </c>
      <c r="E354" s="156" t="s">
        <v>786</v>
      </c>
      <c r="F354" s="157" t="s">
        <v>787</v>
      </c>
      <c r="G354" s="158" t="s">
        <v>192</v>
      </c>
      <c r="H354" s="159">
        <v>6</v>
      </c>
      <c r="I354" s="160"/>
      <c r="J354" s="161">
        <f t="shared" si="30"/>
        <v>0</v>
      </c>
      <c r="K354" s="157" t="s">
        <v>196</v>
      </c>
      <c r="L354" s="162"/>
      <c r="M354" s="163" t="s">
        <v>1</v>
      </c>
      <c r="N354" s="164" t="s">
        <v>41</v>
      </c>
      <c r="P354" s="136">
        <f t="shared" si="31"/>
        <v>0</v>
      </c>
      <c r="Q354" s="136">
        <v>1E-3</v>
      </c>
      <c r="R354" s="136">
        <f t="shared" si="32"/>
        <v>6.0000000000000001E-3</v>
      </c>
      <c r="S354" s="136">
        <v>0</v>
      </c>
      <c r="T354" s="137">
        <f t="shared" si="33"/>
        <v>0</v>
      </c>
      <c r="AR354" s="138" t="s">
        <v>189</v>
      </c>
      <c r="AT354" s="138" t="s">
        <v>307</v>
      </c>
      <c r="AU354" s="138" t="s">
        <v>164</v>
      </c>
      <c r="AY354" s="16" t="s">
        <v>157</v>
      </c>
      <c r="BE354" s="139">
        <f t="shared" si="34"/>
        <v>0</v>
      </c>
      <c r="BF354" s="139">
        <f t="shared" si="35"/>
        <v>0</v>
      </c>
      <c r="BG354" s="139">
        <f t="shared" si="36"/>
        <v>0</v>
      </c>
      <c r="BH354" s="139">
        <f t="shared" si="37"/>
        <v>0</v>
      </c>
      <c r="BI354" s="139">
        <f t="shared" si="38"/>
        <v>0</v>
      </c>
      <c r="BJ354" s="16" t="s">
        <v>81</v>
      </c>
      <c r="BK354" s="139">
        <f t="shared" si="39"/>
        <v>0</v>
      </c>
      <c r="BL354" s="16" t="s">
        <v>164</v>
      </c>
      <c r="BM354" s="138" t="s">
        <v>788</v>
      </c>
    </row>
    <row r="355" spans="2:65" s="1" customFormat="1" ht="16.5" customHeight="1">
      <c r="B355" s="31"/>
      <c r="C355" s="155" t="s">
        <v>789</v>
      </c>
      <c r="D355" s="155" t="s">
        <v>307</v>
      </c>
      <c r="E355" s="156" t="s">
        <v>790</v>
      </c>
      <c r="F355" s="157" t="s">
        <v>791</v>
      </c>
      <c r="G355" s="158" t="s">
        <v>192</v>
      </c>
      <c r="H355" s="159">
        <v>4</v>
      </c>
      <c r="I355" s="160"/>
      <c r="J355" s="161">
        <f t="shared" si="30"/>
        <v>0</v>
      </c>
      <c r="K355" s="157" t="s">
        <v>196</v>
      </c>
      <c r="L355" s="162"/>
      <c r="M355" s="163" t="s">
        <v>1</v>
      </c>
      <c r="N355" s="164" t="s">
        <v>41</v>
      </c>
      <c r="P355" s="136">
        <f t="shared" si="31"/>
        <v>0</v>
      </c>
      <c r="Q355" s="136">
        <v>2.5000000000000001E-3</v>
      </c>
      <c r="R355" s="136">
        <f t="shared" si="32"/>
        <v>0.01</v>
      </c>
      <c r="S355" s="136">
        <v>0</v>
      </c>
      <c r="T355" s="137">
        <f t="shared" si="33"/>
        <v>0</v>
      </c>
      <c r="AR355" s="138" t="s">
        <v>189</v>
      </c>
      <c r="AT355" s="138" t="s">
        <v>307</v>
      </c>
      <c r="AU355" s="138" t="s">
        <v>164</v>
      </c>
      <c r="AY355" s="16" t="s">
        <v>157</v>
      </c>
      <c r="BE355" s="139">
        <f t="shared" si="34"/>
        <v>0</v>
      </c>
      <c r="BF355" s="139">
        <f t="shared" si="35"/>
        <v>0</v>
      </c>
      <c r="BG355" s="139">
        <f t="shared" si="36"/>
        <v>0</v>
      </c>
      <c r="BH355" s="139">
        <f t="shared" si="37"/>
        <v>0</v>
      </c>
      <c r="BI355" s="139">
        <f t="shared" si="38"/>
        <v>0</v>
      </c>
      <c r="BJ355" s="16" t="s">
        <v>81</v>
      </c>
      <c r="BK355" s="139">
        <f t="shared" si="39"/>
        <v>0</v>
      </c>
      <c r="BL355" s="16" t="s">
        <v>164</v>
      </c>
      <c r="BM355" s="138" t="s">
        <v>792</v>
      </c>
    </row>
    <row r="356" spans="2:65" s="1" customFormat="1" ht="16.5" customHeight="1">
      <c r="B356" s="31"/>
      <c r="C356" s="155" t="s">
        <v>793</v>
      </c>
      <c r="D356" s="155" t="s">
        <v>307</v>
      </c>
      <c r="E356" s="156" t="s">
        <v>794</v>
      </c>
      <c r="F356" s="157" t="s">
        <v>795</v>
      </c>
      <c r="G356" s="158" t="s">
        <v>192</v>
      </c>
      <c r="H356" s="159">
        <v>6</v>
      </c>
      <c r="I356" s="160"/>
      <c r="J356" s="161">
        <f t="shared" si="30"/>
        <v>0</v>
      </c>
      <c r="K356" s="157" t="s">
        <v>196</v>
      </c>
      <c r="L356" s="162"/>
      <c r="M356" s="163" t="s">
        <v>1</v>
      </c>
      <c r="N356" s="164" t="s">
        <v>41</v>
      </c>
      <c r="P356" s="136">
        <f t="shared" si="31"/>
        <v>0</v>
      </c>
      <c r="Q356" s="136">
        <v>1E-3</v>
      </c>
      <c r="R356" s="136">
        <f t="shared" si="32"/>
        <v>6.0000000000000001E-3</v>
      </c>
      <c r="S356" s="136">
        <v>0</v>
      </c>
      <c r="T356" s="137">
        <f t="shared" si="33"/>
        <v>0</v>
      </c>
      <c r="AR356" s="138" t="s">
        <v>189</v>
      </c>
      <c r="AT356" s="138" t="s">
        <v>307</v>
      </c>
      <c r="AU356" s="138" t="s">
        <v>164</v>
      </c>
      <c r="AY356" s="16" t="s">
        <v>157</v>
      </c>
      <c r="BE356" s="139">
        <f t="shared" si="34"/>
        <v>0</v>
      </c>
      <c r="BF356" s="139">
        <f t="shared" si="35"/>
        <v>0</v>
      </c>
      <c r="BG356" s="139">
        <f t="shared" si="36"/>
        <v>0</v>
      </c>
      <c r="BH356" s="139">
        <f t="shared" si="37"/>
        <v>0</v>
      </c>
      <c r="BI356" s="139">
        <f t="shared" si="38"/>
        <v>0</v>
      </c>
      <c r="BJ356" s="16" t="s">
        <v>81</v>
      </c>
      <c r="BK356" s="139">
        <f t="shared" si="39"/>
        <v>0</v>
      </c>
      <c r="BL356" s="16" t="s">
        <v>164</v>
      </c>
      <c r="BM356" s="138" t="s">
        <v>796</v>
      </c>
    </row>
    <row r="357" spans="2:65" s="1" customFormat="1" ht="16.5" customHeight="1">
      <c r="B357" s="31"/>
      <c r="C357" s="155" t="s">
        <v>797</v>
      </c>
      <c r="D357" s="155" t="s">
        <v>307</v>
      </c>
      <c r="E357" s="156" t="s">
        <v>798</v>
      </c>
      <c r="F357" s="157" t="s">
        <v>799</v>
      </c>
      <c r="G357" s="158" t="s">
        <v>192</v>
      </c>
      <c r="H357" s="159">
        <v>20</v>
      </c>
      <c r="I357" s="160"/>
      <c r="J357" s="161">
        <f t="shared" si="30"/>
        <v>0</v>
      </c>
      <c r="K357" s="157" t="s">
        <v>196</v>
      </c>
      <c r="L357" s="162"/>
      <c r="M357" s="163" t="s">
        <v>1</v>
      </c>
      <c r="N357" s="164" t="s">
        <v>41</v>
      </c>
      <c r="P357" s="136">
        <f t="shared" si="31"/>
        <v>0</v>
      </c>
      <c r="Q357" s="136">
        <v>1E-3</v>
      </c>
      <c r="R357" s="136">
        <f t="shared" si="32"/>
        <v>0.02</v>
      </c>
      <c r="S357" s="136">
        <v>0</v>
      </c>
      <c r="T357" s="137">
        <f t="shared" si="33"/>
        <v>0</v>
      </c>
      <c r="AR357" s="138" t="s">
        <v>189</v>
      </c>
      <c r="AT357" s="138" t="s">
        <v>307</v>
      </c>
      <c r="AU357" s="138" t="s">
        <v>164</v>
      </c>
      <c r="AY357" s="16" t="s">
        <v>157</v>
      </c>
      <c r="BE357" s="139">
        <f t="shared" si="34"/>
        <v>0</v>
      </c>
      <c r="BF357" s="139">
        <f t="shared" si="35"/>
        <v>0</v>
      </c>
      <c r="BG357" s="139">
        <f t="shared" si="36"/>
        <v>0</v>
      </c>
      <c r="BH357" s="139">
        <f t="shared" si="37"/>
        <v>0</v>
      </c>
      <c r="BI357" s="139">
        <f t="shared" si="38"/>
        <v>0</v>
      </c>
      <c r="BJ357" s="16" t="s">
        <v>81</v>
      </c>
      <c r="BK357" s="139">
        <f t="shared" si="39"/>
        <v>0</v>
      </c>
      <c r="BL357" s="16" t="s">
        <v>164</v>
      </c>
      <c r="BM357" s="138" t="s">
        <v>800</v>
      </c>
    </row>
    <row r="358" spans="2:65" s="1" customFormat="1" ht="16.5" customHeight="1">
      <c r="B358" s="31"/>
      <c r="C358" s="155" t="s">
        <v>801</v>
      </c>
      <c r="D358" s="155" t="s">
        <v>307</v>
      </c>
      <c r="E358" s="156" t="s">
        <v>802</v>
      </c>
      <c r="F358" s="157" t="s">
        <v>803</v>
      </c>
      <c r="G358" s="158" t="s">
        <v>192</v>
      </c>
      <c r="H358" s="159">
        <v>40</v>
      </c>
      <c r="I358" s="160"/>
      <c r="J358" s="161">
        <f t="shared" si="30"/>
        <v>0</v>
      </c>
      <c r="K358" s="157" t="s">
        <v>196</v>
      </c>
      <c r="L358" s="162"/>
      <c r="M358" s="163" t="s">
        <v>1</v>
      </c>
      <c r="N358" s="164" t="s">
        <v>41</v>
      </c>
      <c r="P358" s="136">
        <f t="shared" si="31"/>
        <v>0</v>
      </c>
      <c r="Q358" s="136">
        <v>1E-3</v>
      </c>
      <c r="R358" s="136">
        <f t="shared" si="32"/>
        <v>0.04</v>
      </c>
      <c r="S358" s="136">
        <v>0</v>
      </c>
      <c r="T358" s="137">
        <f t="shared" si="33"/>
        <v>0</v>
      </c>
      <c r="AR358" s="138" t="s">
        <v>189</v>
      </c>
      <c r="AT358" s="138" t="s">
        <v>307</v>
      </c>
      <c r="AU358" s="138" t="s">
        <v>164</v>
      </c>
      <c r="AY358" s="16" t="s">
        <v>157</v>
      </c>
      <c r="BE358" s="139">
        <f t="shared" si="34"/>
        <v>0</v>
      </c>
      <c r="BF358" s="139">
        <f t="shared" si="35"/>
        <v>0</v>
      </c>
      <c r="BG358" s="139">
        <f t="shared" si="36"/>
        <v>0</v>
      </c>
      <c r="BH358" s="139">
        <f t="shared" si="37"/>
        <v>0</v>
      </c>
      <c r="BI358" s="139">
        <f t="shared" si="38"/>
        <v>0</v>
      </c>
      <c r="BJ358" s="16" t="s">
        <v>81</v>
      </c>
      <c r="BK358" s="139">
        <f t="shared" si="39"/>
        <v>0</v>
      </c>
      <c r="BL358" s="16" t="s">
        <v>164</v>
      </c>
      <c r="BM358" s="138" t="s">
        <v>804</v>
      </c>
    </row>
    <row r="359" spans="2:65" s="1" customFormat="1" ht="16.5" customHeight="1">
      <c r="B359" s="31"/>
      <c r="C359" s="155" t="s">
        <v>805</v>
      </c>
      <c r="D359" s="155" t="s">
        <v>307</v>
      </c>
      <c r="E359" s="156" t="s">
        <v>806</v>
      </c>
      <c r="F359" s="157" t="s">
        <v>807</v>
      </c>
      <c r="G359" s="158" t="s">
        <v>192</v>
      </c>
      <c r="H359" s="159">
        <v>10</v>
      </c>
      <c r="I359" s="160"/>
      <c r="J359" s="161">
        <f t="shared" si="30"/>
        <v>0</v>
      </c>
      <c r="K359" s="157" t="s">
        <v>196</v>
      </c>
      <c r="L359" s="162"/>
      <c r="M359" s="163" t="s">
        <v>1</v>
      </c>
      <c r="N359" s="164" t="s">
        <v>41</v>
      </c>
      <c r="P359" s="136">
        <f t="shared" si="31"/>
        <v>0</v>
      </c>
      <c r="Q359" s="136">
        <v>1E-3</v>
      </c>
      <c r="R359" s="136">
        <f t="shared" si="32"/>
        <v>0.01</v>
      </c>
      <c r="S359" s="136">
        <v>0</v>
      </c>
      <c r="T359" s="137">
        <f t="shared" si="33"/>
        <v>0</v>
      </c>
      <c r="AR359" s="138" t="s">
        <v>189</v>
      </c>
      <c r="AT359" s="138" t="s">
        <v>307</v>
      </c>
      <c r="AU359" s="138" t="s">
        <v>164</v>
      </c>
      <c r="AY359" s="16" t="s">
        <v>157</v>
      </c>
      <c r="BE359" s="139">
        <f t="shared" si="34"/>
        <v>0</v>
      </c>
      <c r="BF359" s="139">
        <f t="shared" si="35"/>
        <v>0</v>
      </c>
      <c r="BG359" s="139">
        <f t="shared" si="36"/>
        <v>0</v>
      </c>
      <c r="BH359" s="139">
        <f t="shared" si="37"/>
        <v>0</v>
      </c>
      <c r="BI359" s="139">
        <f t="shared" si="38"/>
        <v>0</v>
      </c>
      <c r="BJ359" s="16" t="s">
        <v>81</v>
      </c>
      <c r="BK359" s="139">
        <f t="shared" si="39"/>
        <v>0</v>
      </c>
      <c r="BL359" s="16" t="s">
        <v>164</v>
      </c>
      <c r="BM359" s="138" t="s">
        <v>808</v>
      </c>
    </row>
    <row r="360" spans="2:65" s="1" customFormat="1" ht="16.5" customHeight="1">
      <c r="B360" s="31"/>
      <c r="C360" s="155" t="s">
        <v>809</v>
      </c>
      <c r="D360" s="155" t="s">
        <v>307</v>
      </c>
      <c r="E360" s="156" t="s">
        <v>810</v>
      </c>
      <c r="F360" s="157" t="s">
        <v>811</v>
      </c>
      <c r="G360" s="158" t="s">
        <v>192</v>
      </c>
      <c r="H360" s="159">
        <v>20</v>
      </c>
      <c r="I360" s="160"/>
      <c r="J360" s="161">
        <f t="shared" si="30"/>
        <v>0</v>
      </c>
      <c r="K360" s="157" t="s">
        <v>196</v>
      </c>
      <c r="L360" s="162"/>
      <c r="M360" s="163" t="s">
        <v>1</v>
      </c>
      <c r="N360" s="164" t="s">
        <v>41</v>
      </c>
      <c r="P360" s="136">
        <f t="shared" si="31"/>
        <v>0</v>
      </c>
      <c r="Q360" s="136">
        <v>1E-3</v>
      </c>
      <c r="R360" s="136">
        <f t="shared" si="32"/>
        <v>0.02</v>
      </c>
      <c r="S360" s="136">
        <v>0</v>
      </c>
      <c r="T360" s="137">
        <f t="shared" si="33"/>
        <v>0</v>
      </c>
      <c r="AR360" s="138" t="s">
        <v>189</v>
      </c>
      <c r="AT360" s="138" t="s">
        <v>307</v>
      </c>
      <c r="AU360" s="138" t="s">
        <v>164</v>
      </c>
      <c r="AY360" s="16" t="s">
        <v>157</v>
      </c>
      <c r="BE360" s="139">
        <f t="shared" si="34"/>
        <v>0</v>
      </c>
      <c r="BF360" s="139">
        <f t="shared" si="35"/>
        <v>0</v>
      </c>
      <c r="BG360" s="139">
        <f t="shared" si="36"/>
        <v>0</v>
      </c>
      <c r="BH360" s="139">
        <f t="shared" si="37"/>
        <v>0</v>
      </c>
      <c r="BI360" s="139">
        <f t="shared" si="38"/>
        <v>0</v>
      </c>
      <c r="BJ360" s="16" t="s">
        <v>81</v>
      </c>
      <c r="BK360" s="139">
        <f t="shared" si="39"/>
        <v>0</v>
      </c>
      <c r="BL360" s="16" t="s">
        <v>164</v>
      </c>
      <c r="BM360" s="138" t="s">
        <v>812</v>
      </c>
    </row>
    <row r="361" spans="2:65" s="1" customFormat="1" ht="16.5" customHeight="1">
      <c r="B361" s="31"/>
      <c r="C361" s="155" t="s">
        <v>813</v>
      </c>
      <c r="D361" s="155" t="s">
        <v>307</v>
      </c>
      <c r="E361" s="156" t="s">
        <v>814</v>
      </c>
      <c r="F361" s="157" t="s">
        <v>815</v>
      </c>
      <c r="G361" s="158" t="s">
        <v>192</v>
      </c>
      <c r="H361" s="159">
        <v>30</v>
      </c>
      <c r="I361" s="160"/>
      <c r="J361" s="161">
        <f t="shared" si="30"/>
        <v>0</v>
      </c>
      <c r="K361" s="157" t="s">
        <v>196</v>
      </c>
      <c r="L361" s="162"/>
      <c r="M361" s="163" t="s">
        <v>1</v>
      </c>
      <c r="N361" s="164" t="s">
        <v>41</v>
      </c>
      <c r="P361" s="136">
        <f t="shared" si="31"/>
        <v>0</v>
      </c>
      <c r="Q361" s="136">
        <v>1E-3</v>
      </c>
      <c r="R361" s="136">
        <f t="shared" si="32"/>
        <v>0.03</v>
      </c>
      <c r="S361" s="136">
        <v>0</v>
      </c>
      <c r="T361" s="137">
        <f t="shared" si="33"/>
        <v>0</v>
      </c>
      <c r="AR361" s="138" t="s">
        <v>189</v>
      </c>
      <c r="AT361" s="138" t="s">
        <v>307</v>
      </c>
      <c r="AU361" s="138" t="s">
        <v>164</v>
      </c>
      <c r="AY361" s="16" t="s">
        <v>157</v>
      </c>
      <c r="BE361" s="139">
        <f t="shared" si="34"/>
        <v>0</v>
      </c>
      <c r="BF361" s="139">
        <f t="shared" si="35"/>
        <v>0</v>
      </c>
      <c r="BG361" s="139">
        <f t="shared" si="36"/>
        <v>0</v>
      </c>
      <c r="BH361" s="139">
        <f t="shared" si="37"/>
        <v>0</v>
      </c>
      <c r="BI361" s="139">
        <f t="shared" si="38"/>
        <v>0</v>
      </c>
      <c r="BJ361" s="16" t="s">
        <v>81</v>
      </c>
      <c r="BK361" s="139">
        <f t="shared" si="39"/>
        <v>0</v>
      </c>
      <c r="BL361" s="16" t="s">
        <v>164</v>
      </c>
      <c r="BM361" s="138" t="s">
        <v>816</v>
      </c>
    </row>
    <row r="362" spans="2:65" s="11" customFormat="1" ht="20.85" customHeight="1">
      <c r="B362" s="115"/>
      <c r="D362" s="116" t="s">
        <v>75</v>
      </c>
      <c r="E362" s="125" t="s">
        <v>817</v>
      </c>
      <c r="F362" s="125" t="s">
        <v>818</v>
      </c>
      <c r="I362" s="118"/>
      <c r="J362" s="126">
        <f>BK362</f>
        <v>0</v>
      </c>
      <c r="L362" s="115"/>
      <c r="M362" s="120"/>
      <c r="P362" s="121">
        <f>SUM(P363:P381)</f>
        <v>0</v>
      </c>
      <c r="R362" s="121">
        <f>SUM(R363:R381)</f>
        <v>2.7780000000000001E-3</v>
      </c>
      <c r="T362" s="122">
        <f>SUM(T363:T381)</f>
        <v>0</v>
      </c>
      <c r="AR362" s="116" t="s">
        <v>164</v>
      </c>
      <c r="AT362" s="123" t="s">
        <v>75</v>
      </c>
      <c r="AU362" s="123" t="s">
        <v>86</v>
      </c>
      <c r="AY362" s="116" t="s">
        <v>157</v>
      </c>
      <c r="BK362" s="124">
        <f>SUM(BK363:BK381)</f>
        <v>0</v>
      </c>
    </row>
    <row r="363" spans="2:65" s="1" customFormat="1" ht="21.75" customHeight="1">
      <c r="B363" s="31"/>
      <c r="C363" s="127" t="s">
        <v>819</v>
      </c>
      <c r="D363" s="127" t="s">
        <v>160</v>
      </c>
      <c r="E363" s="128" t="s">
        <v>404</v>
      </c>
      <c r="F363" s="129" t="s">
        <v>405</v>
      </c>
      <c r="G363" s="130" t="s">
        <v>88</v>
      </c>
      <c r="H363" s="131">
        <v>55</v>
      </c>
      <c r="I363" s="132"/>
      <c r="J363" s="133">
        <f>ROUND(I363*H363,2)</f>
        <v>0</v>
      </c>
      <c r="K363" s="129" t="s">
        <v>163</v>
      </c>
      <c r="L363" s="31"/>
      <c r="M363" s="134" t="s">
        <v>1</v>
      </c>
      <c r="N363" s="135" t="s">
        <v>41</v>
      </c>
      <c r="P363" s="136">
        <f>O363*H363</f>
        <v>0</v>
      </c>
      <c r="Q363" s="136">
        <v>0</v>
      </c>
      <c r="R363" s="136">
        <f>Q363*H363</f>
        <v>0</v>
      </c>
      <c r="S363" s="136">
        <v>0</v>
      </c>
      <c r="T363" s="137">
        <f>S363*H363</f>
        <v>0</v>
      </c>
      <c r="AR363" s="138" t="s">
        <v>259</v>
      </c>
      <c r="AT363" s="138" t="s">
        <v>160</v>
      </c>
      <c r="AU363" s="138" t="s">
        <v>97</v>
      </c>
      <c r="AY363" s="16" t="s">
        <v>157</v>
      </c>
      <c r="BE363" s="139">
        <f>IF(N363="základní",J363,0)</f>
        <v>0</v>
      </c>
      <c r="BF363" s="139">
        <f>IF(N363="snížená",J363,0)</f>
        <v>0</v>
      </c>
      <c r="BG363" s="139">
        <f>IF(N363="zákl. přenesená",J363,0)</f>
        <v>0</v>
      </c>
      <c r="BH363" s="139">
        <f>IF(N363="sníž. přenesená",J363,0)</f>
        <v>0</v>
      </c>
      <c r="BI363" s="139">
        <f>IF(N363="nulová",J363,0)</f>
        <v>0</v>
      </c>
      <c r="BJ363" s="16" t="s">
        <v>81</v>
      </c>
      <c r="BK363" s="139">
        <f>ROUND(I363*H363,2)</f>
        <v>0</v>
      </c>
      <c r="BL363" s="16" t="s">
        <v>259</v>
      </c>
      <c r="BM363" s="138" t="s">
        <v>820</v>
      </c>
    </row>
    <row r="364" spans="2:65" s="12" customFormat="1" ht="11.25">
      <c r="B364" s="140"/>
      <c r="D364" s="141" t="s">
        <v>182</v>
      </c>
      <c r="E364" s="142" t="s">
        <v>1</v>
      </c>
      <c r="F364" s="143" t="s">
        <v>107</v>
      </c>
      <c r="H364" s="144">
        <v>55</v>
      </c>
      <c r="I364" s="145"/>
      <c r="L364" s="140"/>
      <c r="M364" s="146"/>
      <c r="T364" s="147"/>
      <c r="AT364" s="142" t="s">
        <v>182</v>
      </c>
      <c r="AU364" s="142" t="s">
        <v>97</v>
      </c>
      <c r="AV364" s="12" t="s">
        <v>86</v>
      </c>
      <c r="AW364" s="12" t="s">
        <v>32</v>
      </c>
      <c r="AX364" s="12" t="s">
        <v>81</v>
      </c>
      <c r="AY364" s="142" t="s">
        <v>157</v>
      </c>
    </row>
    <row r="365" spans="2:65" s="1" customFormat="1" ht="16.5" customHeight="1">
      <c r="B365" s="31"/>
      <c r="C365" s="155" t="s">
        <v>821</v>
      </c>
      <c r="D365" s="155" t="s">
        <v>307</v>
      </c>
      <c r="E365" s="156" t="s">
        <v>822</v>
      </c>
      <c r="F365" s="157" t="s">
        <v>408</v>
      </c>
      <c r="G365" s="158" t="s">
        <v>409</v>
      </c>
      <c r="H365" s="159">
        <v>2.8000000000000001E-2</v>
      </c>
      <c r="I365" s="160"/>
      <c r="J365" s="161">
        <f>ROUND(I365*H365,2)</f>
        <v>0</v>
      </c>
      <c r="K365" s="157" t="s">
        <v>163</v>
      </c>
      <c r="L365" s="162"/>
      <c r="M365" s="163" t="s">
        <v>1</v>
      </c>
      <c r="N365" s="164" t="s">
        <v>41</v>
      </c>
      <c r="P365" s="136">
        <f>O365*H365</f>
        <v>0</v>
      </c>
      <c r="Q365" s="136">
        <v>1E-3</v>
      </c>
      <c r="R365" s="136">
        <f>Q365*H365</f>
        <v>2.8E-5</v>
      </c>
      <c r="S365" s="136">
        <v>0</v>
      </c>
      <c r="T365" s="137">
        <f>S365*H365</f>
        <v>0</v>
      </c>
      <c r="AR365" s="138" t="s">
        <v>259</v>
      </c>
      <c r="AT365" s="138" t="s">
        <v>307</v>
      </c>
      <c r="AU365" s="138" t="s">
        <v>97</v>
      </c>
      <c r="AY365" s="16" t="s">
        <v>157</v>
      </c>
      <c r="BE365" s="139">
        <f>IF(N365="základní",J365,0)</f>
        <v>0</v>
      </c>
      <c r="BF365" s="139">
        <f>IF(N365="snížená",J365,0)</f>
        <v>0</v>
      </c>
      <c r="BG365" s="139">
        <f>IF(N365="zákl. přenesená",J365,0)</f>
        <v>0</v>
      </c>
      <c r="BH365" s="139">
        <f>IF(N365="sníž. přenesená",J365,0)</f>
        <v>0</v>
      </c>
      <c r="BI365" s="139">
        <f>IF(N365="nulová",J365,0)</f>
        <v>0</v>
      </c>
      <c r="BJ365" s="16" t="s">
        <v>81</v>
      </c>
      <c r="BK365" s="139">
        <f>ROUND(I365*H365,2)</f>
        <v>0</v>
      </c>
      <c r="BL365" s="16" t="s">
        <v>259</v>
      </c>
      <c r="BM365" s="138" t="s">
        <v>823</v>
      </c>
    </row>
    <row r="366" spans="2:65" s="12" customFormat="1" ht="11.25">
      <c r="B366" s="140"/>
      <c r="D366" s="141" t="s">
        <v>182</v>
      </c>
      <c r="F366" s="143" t="s">
        <v>824</v>
      </c>
      <c r="H366" s="144">
        <v>2.8000000000000001E-2</v>
      </c>
      <c r="I366" s="145"/>
      <c r="L366" s="140"/>
      <c r="M366" s="146"/>
      <c r="T366" s="147"/>
      <c r="AT366" s="142" t="s">
        <v>182</v>
      </c>
      <c r="AU366" s="142" t="s">
        <v>97</v>
      </c>
      <c r="AV366" s="12" t="s">
        <v>86</v>
      </c>
      <c r="AW366" s="12" t="s">
        <v>4</v>
      </c>
      <c r="AX366" s="12" t="s">
        <v>81</v>
      </c>
      <c r="AY366" s="142" t="s">
        <v>157</v>
      </c>
    </row>
    <row r="367" spans="2:65" s="1" customFormat="1" ht="16.5" customHeight="1">
      <c r="B367" s="31"/>
      <c r="C367" s="127" t="s">
        <v>100</v>
      </c>
      <c r="D367" s="127" t="s">
        <v>160</v>
      </c>
      <c r="E367" s="128" t="s">
        <v>422</v>
      </c>
      <c r="F367" s="129" t="s">
        <v>423</v>
      </c>
      <c r="G367" s="130" t="s">
        <v>88</v>
      </c>
      <c r="H367" s="131">
        <v>55</v>
      </c>
      <c r="I367" s="132"/>
      <c r="J367" s="133">
        <f>ROUND(I367*H367,2)</f>
        <v>0</v>
      </c>
      <c r="K367" s="129" t="s">
        <v>163</v>
      </c>
      <c r="L367" s="31"/>
      <c r="M367" s="134" t="s">
        <v>1</v>
      </c>
      <c r="N367" s="135" t="s">
        <v>41</v>
      </c>
      <c r="P367" s="136">
        <f>O367*H367</f>
        <v>0</v>
      </c>
      <c r="Q367" s="136">
        <v>0</v>
      </c>
      <c r="R367" s="136">
        <f>Q367*H367</f>
        <v>0</v>
      </c>
      <c r="S367" s="136">
        <v>0</v>
      </c>
      <c r="T367" s="137">
        <f>S367*H367</f>
        <v>0</v>
      </c>
      <c r="AR367" s="138" t="s">
        <v>259</v>
      </c>
      <c r="AT367" s="138" t="s">
        <v>160</v>
      </c>
      <c r="AU367" s="138" t="s">
        <v>97</v>
      </c>
      <c r="AY367" s="16" t="s">
        <v>157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6" t="s">
        <v>81</v>
      </c>
      <c r="BK367" s="139">
        <f>ROUND(I367*H367,2)</f>
        <v>0</v>
      </c>
      <c r="BL367" s="16" t="s">
        <v>259</v>
      </c>
      <c r="BM367" s="138" t="s">
        <v>825</v>
      </c>
    </row>
    <row r="368" spans="2:65" s="1" customFormat="1" ht="16.5" customHeight="1">
      <c r="B368" s="31"/>
      <c r="C368" s="127" t="s">
        <v>826</v>
      </c>
      <c r="D368" s="127" t="s">
        <v>160</v>
      </c>
      <c r="E368" s="128" t="s">
        <v>425</v>
      </c>
      <c r="F368" s="129" t="s">
        <v>426</v>
      </c>
      <c r="G368" s="130" t="s">
        <v>88</v>
      </c>
      <c r="H368" s="131">
        <v>55</v>
      </c>
      <c r="I368" s="132"/>
      <c r="J368" s="133">
        <f>ROUND(I368*H368,2)</f>
        <v>0</v>
      </c>
      <c r="K368" s="129" t="s">
        <v>163</v>
      </c>
      <c r="L368" s="31"/>
      <c r="M368" s="134" t="s">
        <v>1</v>
      </c>
      <c r="N368" s="135" t="s">
        <v>41</v>
      </c>
      <c r="P368" s="136">
        <f>O368*H368</f>
        <v>0</v>
      </c>
      <c r="Q368" s="136">
        <v>0</v>
      </c>
      <c r="R368" s="136">
        <f>Q368*H368</f>
        <v>0</v>
      </c>
      <c r="S368" s="136">
        <v>0</v>
      </c>
      <c r="T368" s="137">
        <f>S368*H368</f>
        <v>0</v>
      </c>
      <c r="AR368" s="138" t="s">
        <v>259</v>
      </c>
      <c r="AT368" s="138" t="s">
        <v>160</v>
      </c>
      <c r="AU368" s="138" t="s">
        <v>97</v>
      </c>
      <c r="AY368" s="16" t="s">
        <v>157</v>
      </c>
      <c r="BE368" s="139">
        <f>IF(N368="základní",J368,0)</f>
        <v>0</v>
      </c>
      <c r="BF368" s="139">
        <f>IF(N368="snížená",J368,0)</f>
        <v>0</v>
      </c>
      <c r="BG368" s="139">
        <f>IF(N368="zákl. přenesená",J368,0)</f>
        <v>0</v>
      </c>
      <c r="BH368" s="139">
        <f>IF(N368="sníž. přenesená",J368,0)</f>
        <v>0</v>
      </c>
      <c r="BI368" s="139">
        <f>IF(N368="nulová",J368,0)</f>
        <v>0</v>
      </c>
      <c r="BJ368" s="16" t="s">
        <v>81</v>
      </c>
      <c r="BK368" s="139">
        <f>ROUND(I368*H368,2)</f>
        <v>0</v>
      </c>
      <c r="BL368" s="16" t="s">
        <v>259</v>
      </c>
      <c r="BM368" s="138" t="s">
        <v>827</v>
      </c>
    </row>
    <row r="369" spans="2:65" s="1" customFormat="1" ht="16.5" customHeight="1">
      <c r="B369" s="31"/>
      <c r="C369" s="127" t="s">
        <v>828</v>
      </c>
      <c r="D369" s="127" t="s">
        <v>160</v>
      </c>
      <c r="E369" s="128" t="s">
        <v>829</v>
      </c>
      <c r="F369" s="129" t="s">
        <v>830</v>
      </c>
      <c r="G369" s="130" t="s">
        <v>211</v>
      </c>
      <c r="H369" s="131">
        <v>1E-3</v>
      </c>
      <c r="I369" s="132"/>
      <c r="J369" s="133">
        <f>ROUND(I369*H369,2)</f>
        <v>0</v>
      </c>
      <c r="K369" s="129" t="s">
        <v>163</v>
      </c>
      <c r="L369" s="31"/>
      <c r="M369" s="134" t="s">
        <v>1</v>
      </c>
      <c r="N369" s="135" t="s">
        <v>41</v>
      </c>
      <c r="P369" s="136">
        <f>O369*H369</f>
        <v>0</v>
      </c>
      <c r="Q369" s="136">
        <v>0</v>
      </c>
      <c r="R369" s="136">
        <f>Q369*H369</f>
        <v>0</v>
      </c>
      <c r="S369" s="136">
        <v>0</v>
      </c>
      <c r="T369" s="137">
        <f>S369*H369</f>
        <v>0</v>
      </c>
      <c r="AR369" s="138" t="s">
        <v>259</v>
      </c>
      <c r="AT369" s="138" t="s">
        <v>160</v>
      </c>
      <c r="AU369" s="138" t="s">
        <v>97</v>
      </c>
      <c r="AY369" s="16" t="s">
        <v>157</v>
      </c>
      <c r="BE369" s="139">
        <f>IF(N369="základní",J369,0)</f>
        <v>0</v>
      </c>
      <c r="BF369" s="139">
        <f>IF(N369="snížená",J369,0)</f>
        <v>0</v>
      </c>
      <c r="BG369" s="139">
        <f>IF(N369="zákl. přenesená",J369,0)</f>
        <v>0</v>
      </c>
      <c r="BH369" s="139">
        <f>IF(N369="sníž. přenesená",J369,0)</f>
        <v>0</v>
      </c>
      <c r="BI369" s="139">
        <f>IF(N369="nulová",J369,0)</f>
        <v>0</v>
      </c>
      <c r="BJ369" s="16" t="s">
        <v>81</v>
      </c>
      <c r="BK369" s="139">
        <f>ROUND(I369*H369,2)</f>
        <v>0</v>
      </c>
      <c r="BL369" s="16" t="s">
        <v>259</v>
      </c>
      <c r="BM369" s="138" t="s">
        <v>831</v>
      </c>
    </row>
    <row r="370" spans="2:65" s="12" customFormat="1" ht="11.25">
      <c r="B370" s="140"/>
      <c r="D370" s="141" t="s">
        <v>182</v>
      </c>
      <c r="F370" s="143" t="s">
        <v>832</v>
      </c>
      <c r="H370" s="144">
        <v>1E-3</v>
      </c>
      <c r="I370" s="145"/>
      <c r="L370" s="140"/>
      <c r="M370" s="146"/>
      <c r="T370" s="147"/>
      <c r="AT370" s="142" t="s">
        <v>182</v>
      </c>
      <c r="AU370" s="142" t="s">
        <v>97</v>
      </c>
      <c r="AV370" s="12" t="s">
        <v>86</v>
      </c>
      <c r="AW370" s="12" t="s">
        <v>4</v>
      </c>
      <c r="AX370" s="12" t="s">
        <v>81</v>
      </c>
      <c r="AY370" s="142" t="s">
        <v>157</v>
      </c>
    </row>
    <row r="371" spans="2:65" s="1" customFormat="1" ht="16.5" customHeight="1">
      <c r="B371" s="31"/>
      <c r="C371" s="155" t="s">
        <v>833</v>
      </c>
      <c r="D371" s="155" t="s">
        <v>307</v>
      </c>
      <c r="E371" s="156" t="s">
        <v>834</v>
      </c>
      <c r="F371" s="157" t="s">
        <v>835</v>
      </c>
      <c r="G371" s="158" t="s">
        <v>453</v>
      </c>
      <c r="H371" s="159">
        <v>1.1000000000000001</v>
      </c>
      <c r="I371" s="160"/>
      <c r="J371" s="161">
        <f>ROUND(I371*H371,2)</f>
        <v>0</v>
      </c>
      <c r="K371" s="157" t="s">
        <v>163</v>
      </c>
      <c r="L371" s="162"/>
      <c r="M371" s="163" t="s">
        <v>1</v>
      </c>
      <c r="N371" s="164" t="s">
        <v>41</v>
      </c>
      <c r="P371" s="136">
        <f>O371*H371</f>
        <v>0</v>
      </c>
      <c r="Q371" s="136">
        <v>1E-3</v>
      </c>
      <c r="R371" s="136">
        <f>Q371*H371</f>
        <v>1.1000000000000001E-3</v>
      </c>
      <c r="S371" s="136">
        <v>0</v>
      </c>
      <c r="T371" s="137">
        <f>S371*H371</f>
        <v>0</v>
      </c>
      <c r="AR371" s="138" t="s">
        <v>259</v>
      </c>
      <c r="AT371" s="138" t="s">
        <v>307</v>
      </c>
      <c r="AU371" s="138" t="s">
        <v>97</v>
      </c>
      <c r="AY371" s="16" t="s">
        <v>157</v>
      </c>
      <c r="BE371" s="139">
        <f>IF(N371="základní",J371,0)</f>
        <v>0</v>
      </c>
      <c r="BF371" s="139">
        <f>IF(N371="snížená",J371,0)</f>
        <v>0</v>
      </c>
      <c r="BG371" s="139">
        <f>IF(N371="zákl. přenesená",J371,0)</f>
        <v>0</v>
      </c>
      <c r="BH371" s="139">
        <f>IF(N371="sníž. přenesená",J371,0)</f>
        <v>0</v>
      </c>
      <c r="BI371" s="139">
        <f>IF(N371="nulová",J371,0)</f>
        <v>0</v>
      </c>
      <c r="BJ371" s="16" t="s">
        <v>81</v>
      </c>
      <c r="BK371" s="139">
        <f>ROUND(I371*H371,2)</f>
        <v>0</v>
      </c>
      <c r="BL371" s="16" t="s">
        <v>259</v>
      </c>
      <c r="BM371" s="138" t="s">
        <v>836</v>
      </c>
    </row>
    <row r="372" spans="2:65" s="12" customFormat="1" ht="11.25">
      <c r="B372" s="140"/>
      <c r="D372" s="141" t="s">
        <v>182</v>
      </c>
      <c r="E372" s="142" t="s">
        <v>1</v>
      </c>
      <c r="F372" s="143" t="s">
        <v>837</v>
      </c>
      <c r="H372" s="144">
        <v>1.1000000000000001</v>
      </c>
      <c r="I372" s="145"/>
      <c r="L372" s="140"/>
      <c r="M372" s="146"/>
      <c r="T372" s="147"/>
      <c r="AT372" s="142" t="s">
        <v>182</v>
      </c>
      <c r="AU372" s="142" t="s">
        <v>97</v>
      </c>
      <c r="AV372" s="12" t="s">
        <v>86</v>
      </c>
      <c r="AW372" s="12" t="s">
        <v>32</v>
      </c>
      <c r="AX372" s="12" t="s">
        <v>81</v>
      </c>
      <c r="AY372" s="142" t="s">
        <v>157</v>
      </c>
    </row>
    <row r="373" spans="2:65" s="1" customFormat="1" ht="21.75" customHeight="1">
      <c r="B373" s="31"/>
      <c r="C373" s="127" t="s">
        <v>838</v>
      </c>
      <c r="D373" s="127" t="s">
        <v>160</v>
      </c>
      <c r="E373" s="128" t="s">
        <v>839</v>
      </c>
      <c r="F373" s="129" t="s">
        <v>840</v>
      </c>
      <c r="G373" s="130" t="s">
        <v>88</v>
      </c>
      <c r="H373" s="131">
        <v>55</v>
      </c>
      <c r="I373" s="132"/>
      <c r="J373" s="133">
        <f>ROUND(I373*H373,2)</f>
        <v>0</v>
      </c>
      <c r="K373" s="129" t="s">
        <v>163</v>
      </c>
      <c r="L373" s="31"/>
      <c r="M373" s="134" t="s">
        <v>1</v>
      </c>
      <c r="N373" s="135" t="s">
        <v>41</v>
      </c>
      <c r="P373" s="136">
        <f>O373*H373</f>
        <v>0</v>
      </c>
      <c r="Q373" s="136">
        <v>0</v>
      </c>
      <c r="R373" s="136">
        <f>Q373*H373</f>
        <v>0</v>
      </c>
      <c r="S373" s="136">
        <v>0</v>
      </c>
      <c r="T373" s="137">
        <f>S373*H373</f>
        <v>0</v>
      </c>
      <c r="AR373" s="138" t="s">
        <v>259</v>
      </c>
      <c r="AT373" s="138" t="s">
        <v>160</v>
      </c>
      <c r="AU373" s="138" t="s">
        <v>97</v>
      </c>
      <c r="AY373" s="16" t="s">
        <v>157</v>
      </c>
      <c r="BE373" s="139">
        <f>IF(N373="základní",J373,0)</f>
        <v>0</v>
      </c>
      <c r="BF373" s="139">
        <f>IF(N373="snížená",J373,0)</f>
        <v>0</v>
      </c>
      <c r="BG373" s="139">
        <f>IF(N373="zákl. přenesená",J373,0)</f>
        <v>0</v>
      </c>
      <c r="BH373" s="139">
        <f>IF(N373="sníž. přenesená",J373,0)</f>
        <v>0</v>
      </c>
      <c r="BI373" s="139">
        <f>IF(N373="nulová",J373,0)</f>
        <v>0</v>
      </c>
      <c r="BJ373" s="16" t="s">
        <v>81</v>
      </c>
      <c r="BK373" s="139">
        <f>ROUND(I373*H373,2)</f>
        <v>0</v>
      </c>
      <c r="BL373" s="16" t="s">
        <v>259</v>
      </c>
      <c r="BM373" s="138" t="s">
        <v>841</v>
      </c>
    </row>
    <row r="374" spans="2:65" s="12" customFormat="1" ht="11.25">
      <c r="B374" s="140"/>
      <c r="D374" s="141" t="s">
        <v>182</v>
      </c>
      <c r="E374" s="142" t="s">
        <v>1</v>
      </c>
      <c r="F374" s="143" t="s">
        <v>107</v>
      </c>
      <c r="H374" s="144">
        <v>55</v>
      </c>
      <c r="I374" s="145"/>
      <c r="L374" s="140"/>
      <c r="M374" s="146"/>
      <c r="T374" s="147"/>
      <c r="AT374" s="142" t="s">
        <v>182</v>
      </c>
      <c r="AU374" s="142" t="s">
        <v>97</v>
      </c>
      <c r="AV374" s="12" t="s">
        <v>86</v>
      </c>
      <c r="AW374" s="12" t="s">
        <v>32</v>
      </c>
      <c r="AX374" s="12" t="s">
        <v>81</v>
      </c>
      <c r="AY374" s="142" t="s">
        <v>157</v>
      </c>
    </row>
    <row r="375" spans="2:65" s="1" customFormat="1" ht="16.5" customHeight="1">
      <c r="B375" s="31"/>
      <c r="C375" s="155" t="s">
        <v>842</v>
      </c>
      <c r="D375" s="155" t="s">
        <v>307</v>
      </c>
      <c r="E375" s="156" t="s">
        <v>417</v>
      </c>
      <c r="F375" s="157" t="s">
        <v>418</v>
      </c>
      <c r="G375" s="158" t="s">
        <v>211</v>
      </c>
      <c r="H375" s="159">
        <v>5.5</v>
      </c>
      <c r="I375" s="160"/>
      <c r="J375" s="161">
        <f>ROUND(I375*H375,2)</f>
        <v>0</v>
      </c>
      <c r="K375" s="157" t="s">
        <v>196</v>
      </c>
      <c r="L375" s="162"/>
      <c r="M375" s="163" t="s">
        <v>1</v>
      </c>
      <c r="N375" s="164" t="s">
        <v>41</v>
      </c>
      <c r="P375" s="136">
        <f>O375*H375</f>
        <v>0</v>
      </c>
      <c r="Q375" s="136">
        <v>0</v>
      </c>
      <c r="R375" s="136">
        <f>Q375*H375</f>
        <v>0</v>
      </c>
      <c r="S375" s="136">
        <v>0</v>
      </c>
      <c r="T375" s="137">
        <f>S375*H375</f>
        <v>0</v>
      </c>
      <c r="AR375" s="138" t="s">
        <v>259</v>
      </c>
      <c r="AT375" s="138" t="s">
        <v>307</v>
      </c>
      <c r="AU375" s="138" t="s">
        <v>97</v>
      </c>
      <c r="AY375" s="16" t="s">
        <v>157</v>
      </c>
      <c r="BE375" s="139">
        <f>IF(N375="základní",J375,0)</f>
        <v>0</v>
      </c>
      <c r="BF375" s="139">
        <f>IF(N375="snížená",J375,0)</f>
        <v>0</v>
      </c>
      <c r="BG375" s="139">
        <f>IF(N375="zákl. přenesená",J375,0)</f>
        <v>0</v>
      </c>
      <c r="BH375" s="139">
        <f>IF(N375="sníž. přenesená",J375,0)</f>
        <v>0</v>
      </c>
      <c r="BI375" s="139">
        <f>IF(N375="nulová",J375,0)</f>
        <v>0</v>
      </c>
      <c r="BJ375" s="16" t="s">
        <v>81</v>
      </c>
      <c r="BK375" s="139">
        <f>ROUND(I375*H375,2)</f>
        <v>0</v>
      </c>
      <c r="BL375" s="16" t="s">
        <v>259</v>
      </c>
      <c r="BM375" s="138" t="s">
        <v>843</v>
      </c>
    </row>
    <row r="376" spans="2:65" s="12" customFormat="1" ht="11.25">
      <c r="B376" s="140"/>
      <c r="D376" s="141" t="s">
        <v>182</v>
      </c>
      <c r="E376" s="142" t="s">
        <v>1</v>
      </c>
      <c r="F376" s="143" t="s">
        <v>844</v>
      </c>
      <c r="H376" s="144">
        <v>5.5</v>
      </c>
      <c r="I376" s="145"/>
      <c r="L376" s="140"/>
      <c r="M376" s="146"/>
      <c r="T376" s="147"/>
      <c r="AT376" s="142" t="s">
        <v>182</v>
      </c>
      <c r="AU376" s="142" t="s">
        <v>97</v>
      </c>
      <c r="AV376" s="12" t="s">
        <v>86</v>
      </c>
      <c r="AW376" s="12" t="s">
        <v>32</v>
      </c>
      <c r="AX376" s="12" t="s">
        <v>81</v>
      </c>
      <c r="AY376" s="142" t="s">
        <v>157</v>
      </c>
    </row>
    <row r="377" spans="2:65" s="1" customFormat="1" ht="16.5" customHeight="1">
      <c r="B377" s="31"/>
      <c r="C377" s="127" t="s">
        <v>845</v>
      </c>
      <c r="D377" s="127" t="s">
        <v>160</v>
      </c>
      <c r="E377" s="128" t="s">
        <v>846</v>
      </c>
      <c r="F377" s="129" t="s">
        <v>847</v>
      </c>
      <c r="G377" s="130" t="s">
        <v>88</v>
      </c>
      <c r="H377" s="131">
        <v>55</v>
      </c>
      <c r="I377" s="132"/>
      <c r="J377" s="133">
        <f>ROUND(I377*H377,2)</f>
        <v>0</v>
      </c>
      <c r="K377" s="129" t="s">
        <v>163</v>
      </c>
      <c r="L377" s="31"/>
      <c r="M377" s="134" t="s">
        <v>1</v>
      </c>
      <c r="N377" s="135" t="s">
        <v>41</v>
      </c>
      <c r="P377" s="136">
        <f>O377*H377</f>
        <v>0</v>
      </c>
      <c r="Q377" s="136">
        <v>0</v>
      </c>
      <c r="R377" s="136">
        <f>Q377*H377</f>
        <v>0</v>
      </c>
      <c r="S377" s="136">
        <v>0</v>
      </c>
      <c r="T377" s="137">
        <f>S377*H377</f>
        <v>0</v>
      </c>
      <c r="AR377" s="138" t="s">
        <v>259</v>
      </c>
      <c r="AT377" s="138" t="s">
        <v>160</v>
      </c>
      <c r="AU377" s="138" t="s">
        <v>97</v>
      </c>
      <c r="AY377" s="16" t="s">
        <v>157</v>
      </c>
      <c r="BE377" s="139">
        <f>IF(N377="základní",J377,0)</f>
        <v>0</v>
      </c>
      <c r="BF377" s="139">
        <f>IF(N377="snížená",J377,0)</f>
        <v>0</v>
      </c>
      <c r="BG377" s="139">
        <f>IF(N377="zákl. přenesená",J377,0)</f>
        <v>0</v>
      </c>
      <c r="BH377" s="139">
        <f>IF(N377="sníž. přenesená",J377,0)</f>
        <v>0</v>
      </c>
      <c r="BI377" s="139">
        <f>IF(N377="nulová",J377,0)</f>
        <v>0</v>
      </c>
      <c r="BJ377" s="16" t="s">
        <v>81</v>
      </c>
      <c r="BK377" s="139">
        <f>ROUND(I377*H377,2)</f>
        <v>0</v>
      </c>
      <c r="BL377" s="16" t="s">
        <v>259</v>
      </c>
      <c r="BM377" s="138" t="s">
        <v>848</v>
      </c>
    </row>
    <row r="378" spans="2:65" s="1" customFormat="1" ht="16.5" customHeight="1">
      <c r="B378" s="31"/>
      <c r="C378" s="127" t="s">
        <v>849</v>
      </c>
      <c r="D378" s="127" t="s">
        <v>160</v>
      </c>
      <c r="E378" s="128" t="s">
        <v>850</v>
      </c>
      <c r="F378" s="129" t="s">
        <v>851</v>
      </c>
      <c r="G378" s="130" t="s">
        <v>88</v>
      </c>
      <c r="H378" s="131">
        <v>55</v>
      </c>
      <c r="I378" s="132"/>
      <c r="J378" s="133">
        <f>ROUND(I378*H378,2)</f>
        <v>0</v>
      </c>
      <c r="K378" s="129" t="s">
        <v>163</v>
      </c>
      <c r="L378" s="31"/>
      <c r="M378" s="134" t="s">
        <v>1</v>
      </c>
      <c r="N378" s="135" t="s">
        <v>41</v>
      </c>
      <c r="P378" s="136">
        <f>O378*H378</f>
        <v>0</v>
      </c>
      <c r="Q378" s="136">
        <v>0</v>
      </c>
      <c r="R378" s="136">
        <f>Q378*H378</f>
        <v>0</v>
      </c>
      <c r="S378" s="136">
        <v>0</v>
      </c>
      <c r="T378" s="137">
        <f>S378*H378</f>
        <v>0</v>
      </c>
      <c r="AR378" s="138" t="s">
        <v>259</v>
      </c>
      <c r="AT378" s="138" t="s">
        <v>160</v>
      </c>
      <c r="AU378" s="138" t="s">
        <v>97</v>
      </c>
      <c r="AY378" s="16" t="s">
        <v>157</v>
      </c>
      <c r="BE378" s="139">
        <f>IF(N378="základní",J378,0)</f>
        <v>0</v>
      </c>
      <c r="BF378" s="139">
        <f>IF(N378="snížená",J378,0)</f>
        <v>0</v>
      </c>
      <c r="BG378" s="139">
        <f>IF(N378="zákl. přenesená",J378,0)</f>
        <v>0</v>
      </c>
      <c r="BH378" s="139">
        <f>IF(N378="sníž. přenesená",J378,0)</f>
        <v>0</v>
      </c>
      <c r="BI378" s="139">
        <f>IF(N378="nulová",J378,0)</f>
        <v>0</v>
      </c>
      <c r="BJ378" s="16" t="s">
        <v>81</v>
      </c>
      <c r="BK378" s="139">
        <f>ROUND(I378*H378,2)</f>
        <v>0</v>
      </c>
      <c r="BL378" s="16" t="s">
        <v>259</v>
      </c>
      <c r="BM378" s="138" t="s">
        <v>852</v>
      </c>
    </row>
    <row r="379" spans="2:65" s="1" customFormat="1" ht="16.5" customHeight="1">
      <c r="B379" s="31"/>
      <c r="C379" s="155" t="s">
        <v>853</v>
      </c>
      <c r="D379" s="155" t="s">
        <v>307</v>
      </c>
      <c r="E379" s="156" t="s">
        <v>854</v>
      </c>
      <c r="F379" s="157" t="s">
        <v>855</v>
      </c>
      <c r="G379" s="158" t="s">
        <v>453</v>
      </c>
      <c r="H379" s="159">
        <v>1.65</v>
      </c>
      <c r="I379" s="160"/>
      <c r="J379" s="161">
        <f>ROUND(I379*H379,2)</f>
        <v>0</v>
      </c>
      <c r="K379" s="157" t="s">
        <v>163</v>
      </c>
      <c r="L379" s="162"/>
      <c r="M379" s="163" t="s">
        <v>1</v>
      </c>
      <c r="N379" s="164" t="s">
        <v>41</v>
      </c>
      <c r="P379" s="136">
        <f>O379*H379</f>
        <v>0</v>
      </c>
      <c r="Q379" s="136">
        <v>1E-3</v>
      </c>
      <c r="R379" s="136">
        <f>Q379*H379</f>
        <v>1.65E-3</v>
      </c>
      <c r="S379" s="136">
        <v>0</v>
      </c>
      <c r="T379" s="137">
        <f>S379*H379</f>
        <v>0</v>
      </c>
      <c r="AR379" s="138" t="s">
        <v>259</v>
      </c>
      <c r="AT379" s="138" t="s">
        <v>307</v>
      </c>
      <c r="AU379" s="138" t="s">
        <v>97</v>
      </c>
      <c r="AY379" s="16" t="s">
        <v>157</v>
      </c>
      <c r="BE379" s="139">
        <f>IF(N379="základní",J379,0)</f>
        <v>0</v>
      </c>
      <c r="BF379" s="139">
        <f>IF(N379="snížená",J379,0)</f>
        <v>0</v>
      </c>
      <c r="BG379" s="139">
        <f>IF(N379="zákl. přenesená",J379,0)</f>
        <v>0</v>
      </c>
      <c r="BH379" s="139">
        <f>IF(N379="sníž. přenesená",J379,0)</f>
        <v>0</v>
      </c>
      <c r="BI379" s="139">
        <f>IF(N379="nulová",J379,0)</f>
        <v>0</v>
      </c>
      <c r="BJ379" s="16" t="s">
        <v>81</v>
      </c>
      <c r="BK379" s="139">
        <f>ROUND(I379*H379,2)</f>
        <v>0</v>
      </c>
      <c r="BL379" s="16" t="s">
        <v>259</v>
      </c>
      <c r="BM379" s="138" t="s">
        <v>856</v>
      </c>
    </row>
    <row r="380" spans="2:65" s="12" customFormat="1" ht="11.25">
      <c r="B380" s="140"/>
      <c r="D380" s="141" t="s">
        <v>182</v>
      </c>
      <c r="F380" s="143" t="s">
        <v>857</v>
      </c>
      <c r="H380" s="144">
        <v>1.65</v>
      </c>
      <c r="I380" s="145"/>
      <c r="L380" s="140"/>
      <c r="M380" s="146"/>
      <c r="T380" s="147"/>
      <c r="AT380" s="142" t="s">
        <v>182</v>
      </c>
      <c r="AU380" s="142" t="s">
        <v>97</v>
      </c>
      <c r="AV380" s="12" t="s">
        <v>86</v>
      </c>
      <c r="AW380" s="12" t="s">
        <v>4</v>
      </c>
      <c r="AX380" s="12" t="s">
        <v>81</v>
      </c>
      <c r="AY380" s="142" t="s">
        <v>157</v>
      </c>
    </row>
    <row r="381" spans="2:65" s="1" customFormat="1" ht="16.5" customHeight="1">
      <c r="B381" s="31"/>
      <c r="C381" s="127" t="s">
        <v>858</v>
      </c>
      <c r="D381" s="127" t="s">
        <v>160</v>
      </c>
      <c r="E381" s="128" t="s">
        <v>859</v>
      </c>
      <c r="F381" s="129" t="s">
        <v>860</v>
      </c>
      <c r="G381" s="130" t="s">
        <v>88</v>
      </c>
      <c r="H381" s="131">
        <v>55</v>
      </c>
      <c r="I381" s="132"/>
      <c r="J381" s="133">
        <f>ROUND(I381*H381,2)</f>
        <v>0</v>
      </c>
      <c r="K381" s="129" t="s">
        <v>163</v>
      </c>
      <c r="L381" s="31"/>
      <c r="M381" s="134" t="s">
        <v>1</v>
      </c>
      <c r="N381" s="135" t="s">
        <v>41</v>
      </c>
      <c r="P381" s="136">
        <f>O381*H381</f>
        <v>0</v>
      </c>
      <c r="Q381" s="136">
        <v>0</v>
      </c>
      <c r="R381" s="136">
        <f>Q381*H381</f>
        <v>0</v>
      </c>
      <c r="S381" s="136">
        <v>0</v>
      </c>
      <c r="T381" s="137">
        <f>S381*H381</f>
        <v>0</v>
      </c>
      <c r="AR381" s="138" t="s">
        <v>81</v>
      </c>
      <c r="AT381" s="138" t="s">
        <v>160</v>
      </c>
      <c r="AU381" s="138" t="s">
        <v>97</v>
      </c>
      <c r="AY381" s="16" t="s">
        <v>157</v>
      </c>
      <c r="BE381" s="139">
        <f>IF(N381="základní",J381,0)</f>
        <v>0</v>
      </c>
      <c r="BF381" s="139">
        <f>IF(N381="snížená",J381,0)</f>
        <v>0</v>
      </c>
      <c r="BG381" s="139">
        <f>IF(N381="zákl. přenesená",J381,0)</f>
        <v>0</v>
      </c>
      <c r="BH381" s="139">
        <f>IF(N381="sníž. přenesená",J381,0)</f>
        <v>0</v>
      </c>
      <c r="BI381" s="139">
        <f>IF(N381="nulová",J381,0)</f>
        <v>0</v>
      </c>
      <c r="BJ381" s="16" t="s">
        <v>81</v>
      </c>
      <c r="BK381" s="139">
        <f>ROUND(I381*H381,2)</f>
        <v>0</v>
      </c>
      <c r="BL381" s="16" t="s">
        <v>81</v>
      </c>
      <c r="BM381" s="138" t="s">
        <v>861</v>
      </c>
    </row>
    <row r="382" spans="2:65" s="11" customFormat="1" ht="20.85" customHeight="1">
      <c r="B382" s="115"/>
      <c r="D382" s="116" t="s">
        <v>75</v>
      </c>
      <c r="E382" s="125" t="s">
        <v>371</v>
      </c>
      <c r="F382" s="125" t="s">
        <v>372</v>
      </c>
      <c r="I382" s="118"/>
      <c r="J382" s="126">
        <f>BK382</f>
        <v>0</v>
      </c>
      <c r="L382" s="115"/>
      <c r="M382" s="120"/>
      <c r="P382" s="121">
        <f>SUM(P383:P384)</f>
        <v>0</v>
      </c>
      <c r="R382" s="121">
        <f>SUM(R383:R384)</f>
        <v>0</v>
      </c>
      <c r="T382" s="122">
        <f>SUM(T383:T384)</f>
        <v>0</v>
      </c>
      <c r="AR382" s="116" t="s">
        <v>81</v>
      </c>
      <c r="AT382" s="123" t="s">
        <v>75</v>
      </c>
      <c r="AU382" s="123" t="s">
        <v>86</v>
      </c>
      <c r="AY382" s="116" t="s">
        <v>157</v>
      </c>
      <c r="BK382" s="124">
        <f>SUM(BK383:BK384)</f>
        <v>0</v>
      </c>
    </row>
    <row r="383" spans="2:65" s="1" customFormat="1" ht="16.5" customHeight="1">
      <c r="B383" s="31"/>
      <c r="C383" s="127" t="s">
        <v>862</v>
      </c>
      <c r="D383" s="127" t="s">
        <v>160</v>
      </c>
      <c r="E383" s="128" t="s">
        <v>863</v>
      </c>
      <c r="F383" s="129" t="s">
        <v>864</v>
      </c>
      <c r="G383" s="130" t="s">
        <v>211</v>
      </c>
      <c r="H383" s="131">
        <v>16</v>
      </c>
      <c r="I383" s="132"/>
      <c r="J383" s="133">
        <f>ROUND(I383*H383,2)</f>
        <v>0</v>
      </c>
      <c r="K383" s="129" t="s">
        <v>163</v>
      </c>
      <c r="L383" s="31"/>
      <c r="M383" s="134" t="s">
        <v>1</v>
      </c>
      <c r="N383" s="135" t="s">
        <v>41</v>
      </c>
      <c r="P383" s="136">
        <f>O383*H383</f>
        <v>0</v>
      </c>
      <c r="Q383" s="136">
        <v>0</v>
      </c>
      <c r="R383" s="136">
        <f>Q383*H383</f>
        <v>0</v>
      </c>
      <c r="S383" s="136">
        <v>0</v>
      </c>
      <c r="T383" s="137">
        <f>S383*H383</f>
        <v>0</v>
      </c>
      <c r="AR383" s="138" t="s">
        <v>164</v>
      </c>
      <c r="AT383" s="138" t="s">
        <v>160</v>
      </c>
      <c r="AU383" s="138" t="s">
        <v>97</v>
      </c>
      <c r="AY383" s="16" t="s">
        <v>157</v>
      </c>
      <c r="BE383" s="139">
        <f>IF(N383="základní",J383,0)</f>
        <v>0</v>
      </c>
      <c r="BF383" s="139">
        <f>IF(N383="snížená",J383,0)</f>
        <v>0</v>
      </c>
      <c r="BG383" s="139">
        <f>IF(N383="zákl. přenesená",J383,0)</f>
        <v>0</v>
      </c>
      <c r="BH383" s="139">
        <f>IF(N383="sníž. přenesená",J383,0)</f>
        <v>0</v>
      </c>
      <c r="BI383" s="139">
        <f>IF(N383="nulová",J383,0)</f>
        <v>0</v>
      </c>
      <c r="BJ383" s="16" t="s">
        <v>81</v>
      </c>
      <c r="BK383" s="139">
        <f>ROUND(I383*H383,2)</f>
        <v>0</v>
      </c>
      <c r="BL383" s="16" t="s">
        <v>164</v>
      </c>
      <c r="BM383" s="138" t="s">
        <v>865</v>
      </c>
    </row>
    <row r="384" spans="2:65" s="1" customFormat="1" ht="16.5" customHeight="1">
      <c r="B384" s="31"/>
      <c r="C384" s="127" t="s">
        <v>866</v>
      </c>
      <c r="D384" s="127" t="s">
        <v>160</v>
      </c>
      <c r="E384" s="128" t="s">
        <v>867</v>
      </c>
      <c r="F384" s="129" t="s">
        <v>868</v>
      </c>
      <c r="G384" s="130" t="s">
        <v>211</v>
      </c>
      <c r="H384" s="131">
        <v>16</v>
      </c>
      <c r="I384" s="132"/>
      <c r="J384" s="133">
        <f>ROUND(I384*H384,2)</f>
        <v>0</v>
      </c>
      <c r="K384" s="129" t="s">
        <v>163</v>
      </c>
      <c r="L384" s="31"/>
      <c r="M384" s="134" t="s">
        <v>1</v>
      </c>
      <c r="N384" s="135" t="s">
        <v>41</v>
      </c>
      <c r="P384" s="136">
        <f>O384*H384</f>
        <v>0</v>
      </c>
      <c r="Q384" s="136">
        <v>0</v>
      </c>
      <c r="R384" s="136">
        <f>Q384*H384</f>
        <v>0</v>
      </c>
      <c r="S384" s="136">
        <v>0</v>
      </c>
      <c r="T384" s="137">
        <f>S384*H384</f>
        <v>0</v>
      </c>
      <c r="AR384" s="138" t="s">
        <v>164</v>
      </c>
      <c r="AT384" s="138" t="s">
        <v>160</v>
      </c>
      <c r="AU384" s="138" t="s">
        <v>97</v>
      </c>
      <c r="AY384" s="16" t="s">
        <v>157</v>
      </c>
      <c r="BE384" s="139">
        <f>IF(N384="základní",J384,0)</f>
        <v>0</v>
      </c>
      <c r="BF384" s="139">
        <f>IF(N384="snížená",J384,0)</f>
        <v>0</v>
      </c>
      <c r="BG384" s="139">
        <f>IF(N384="zákl. přenesená",J384,0)</f>
        <v>0</v>
      </c>
      <c r="BH384" s="139">
        <f>IF(N384="sníž. přenesená",J384,0)</f>
        <v>0</v>
      </c>
      <c r="BI384" s="139">
        <f>IF(N384="nulová",J384,0)</f>
        <v>0</v>
      </c>
      <c r="BJ384" s="16" t="s">
        <v>81</v>
      </c>
      <c r="BK384" s="139">
        <f>ROUND(I384*H384,2)</f>
        <v>0</v>
      </c>
      <c r="BL384" s="16" t="s">
        <v>164</v>
      </c>
      <c r="BM384" s="138" t="s">
        <v>869</v>
      </c>
    </row>
    <row r="385" spans="2:65" s="11" customFormat="1" ht="22.9" customHeight="1">
      <c r="B385" s="115"/>
      <c r="D385" s="116" t="s">
        <v>75</v>
      </c>
      <c r="E385" s="125" t="s">
        <v>870</v>
      </c>
      <c r="F385" s="125" t="s">
        <v>871</v>
      </c>
      <c r="I385" s="118"/>
      <c r="J385" s="126">
        <f>BK385</f>
        <v>0</v>
      </c>
      <c r="L385" s="115"/>
      <c r="M385" s="120"/>
      <c r="P385" s="121">
        <f>SUM(P386:P395)</f>
        <v>0</v>
      </c>
      <c r="R385" s="121">
        <f>SUM(R386:R395)</f>
        <v>1.30762</v>
      </c>
      <c r="T385" s="122">
        <f>SUM(T386:T395)</f>
        <v>0</v>
      </c>
      <c r="AR385" s="116" t="s">
        <v>164</v>
      </c>
      <c r="AT385" s="123" t="s">
        <v>75</v>
      </c>
      <c r="AU385" s="123" t="s">
        <v>81</v>
      </c>
      <c r="AY385" s="116" t="s">
        <v>157</v>
      </c>
      <c r="BK385" s="124">
        <f>SUM(BK386:BK395)</f>
        <v>0</v>
      </c>
    </row>
    <row r="386" spans="2:65" s="1" customFormat="1" ht="16.5" customHeight="1">
      <c r="B386" s="31"/>
      <c r="C386" s="127" t="s">
        <v>872</v>
      </c>
      <c r="D386" s="127" t="s">
        <v>160</v>
      </c>
      <c r="E386" s="128" t="s">
        <v>873</v>
      </c>
      <c r="F386" s="129" t="s">
        <v>874</v>
      </c>
      <c r="G386" s="130" t="s">
        <v>192</v>
      </c>
      <c r="H386" s="131">
        <v>2</v>
      </c>
      <c r="I386" s="132"/>
      <c r="J386" s="133">
        <f t="shared" ref="J386:J395" si="40">ROUND(I386*H386,2)</f>
        <v>0</v>
      </c>
      <c r="K386" s="129" t="s">
        <v>163</v>
      </c>
      <c r="L386" s="31"/>
      <c r="M386" s="134" t="s">
        <v>1</v>
      </c>
      <c r="N386" s="135" t="s">
        <v>41</v>
      </c>
      <c r="P386" s="136">
        <f t="shared" ref="P386:P395" si="41">O386*H386</f>
        <v>0</v>
      </c>
      <c r="Q386" s="136">
        <v>7.2870000000000004E-2</v>
      </c>
      <c r="R386" s="136">
        <f t="shared" ref="R386:R395" si="42">Q386*H386</f>
        <v>0.14574000000000001</v>
      </c>
      <c r="S386" s="136">
        <v>0</v>
      </c>
      <c r="T386" s="137">
        <f t="shared" ref="T386:T395" si="43">S386*H386</f>
        <v>0</v>
      </c>
      <c r="AR386" s="138" t="s">
        <v>164</v>
      </c>
      <c r="AT386" s="138" t="s">
        <v>160</v>
      </c>
      <c r="AU386" s="138" t="s">
        <v>86</v>
      </c>
      <c r="AY386" s="16" t="s">
        <v>157</v>
      </c>
      <c r="BE386" s="139">
        <f t="shared" ref="BE386:BE395" si="44">IF(N386="základní",J386,0)</f>
        <v>0</v>
      </c>
      <c r="BF386" s="139">
        <f t="shared" ref="BF386:BF395" si="45">IF(N386="snížená",J386,0)</f>
        <v>0</v>
      </c>
      <c r="BG386" s="139">
        <f t="shared" ref="BG386:BG395" si="46">IF(N386="zákl. přenesená",J386,0)</f>
        <v>0</v>
      </c>
      <c r="BH386" s="139">
        <f t="shared" ref="BH386:BH395" si="47">IF(N386="sníž. přenesená",J386,0)</f>
        <v>0</v>
      </c>
      <c r="BI386" s="139">
        <f t="shared" ref="BI386:BI395" si="48">IF(N386="nulová",J386,0)</f>
        <v>0</v>
      </c>
      <c r="BJ386" s="16" t="s">
        <v>81</v>
      </c>
      <c r="BK386" s="139">
        <f t="shared" ref="BK386:BK395" si="49">ROUND(I386*H386,2)</f>
        <v>0</v>
      </c>
      <c r="BL386" s="16" t="s">
        <v>164</v>
      </c>
      <c r="BM386" s="138" t="s">
        <v>875</v>
      </c>
    </row>
    <row r="387" spans="2:65" s="1" customFormat="1" ht="24.2" customHeight="1">
      <c r="B387" s="31"/>
      <c r="C387" s="155" t="s">
        <v>876</v>
      </c>
      <c r="D387" s="155" t="s">
        <v>307</v>
      </c>
      <c r="E387" s="156" t="s">
        <v>877</v>
      </c>
      <c r="F387" s="157" t="s">
        <v>878</v>
      </c>
      <c r="G387" s="158" t="s">
        <v>192</v>
      </c>
      <c r="H387" s="159">
        <v>2</v>
      </c>
      <c r="I387" s="160"/>
      <c r="J387" s="161">
        <f t="shared" si="40"/>
        <v>0</v>
      </c>
      <c r="K387" s="157" t="s">
        <v>196</v>
      </c>
      <c r="L387" s="162"/>
      <c r="M387" s="163" t="s">
        <v>1</v>
      </c>
      <c r="N387" s="164" t="s">
        <v>41</v>
      </c>
      <c r="P387" s="136">
        <f t="shared" si="41"/>
        <v>0</v>
      </c>
      <c r="Q387" s="136">
        <v>1.35E-2</v>
      </c>
      <c r="R387" s="136">
        <f t="shared" si="42"/>
        <v>2.7E-2</v>
      </c>
      <c r="S387" s="136">
        <v>0</v>
      </c>
      <c r="T387" s="137">
        <f t="shared" si="43"/>
        <v>0</v>
      </c>
      <c r="AR387" s="138" t="s">
        <v>189</v>
      </c>
      <c r="AT387" s="138" t="s">
        <v>307</v>
      </c>
      <c r="AU387" s="138" t="s">
        <v>86</v>
      </c>
      <c r="AY387" s="16" t="s">
        <v>157</v>
      </c>
      <c r="BE387" s="139">
        <f t="shared" si="44"/>
        <v>0</v>
      </c>
      <c r="BF387" s="139">
        <f t="shared" si="45"/>
        <v>0</v>
      </c>
      <c r="BG387" s="139">
        <f t="shared" si="46"/>
        <v>0</v>
      </c>
      <c r="BH387" s="139">
        <f t="shared" si="47"/>
        <v>0</v>
      </c>
      <c r="BI387" s="139">
        <f t="shared" si="48"/>
        <v>0</v>
      </c>
      <c r="BJ387" s="16" t="s">
        <v>81</v>
      </c>
      <c r="BK387" s="139">
        <f t="shared" si="49"/>
        <v>0</v>
      </c>
      <c r="BL387" s="16" t="s">
        <v>164</v>
      </c>
      <c r="BM387" s="138" t="s">
        <v>879</v>
      </c>
    </row>
    <row r="388" spans="2:65" s="1" customFormat="1" ht="16.5" customHeight="1">
      <c r="B388" s="31"/>
      <c r="C388" s="127" t="s">
        <v>880</v>
      </c>
      <c r="D388" s="127" t="s">
        <v>160</v>
      </c>
      <c r="E388" s="128" t="s">
        <v>881</v>
      </c>
      <c r="F388" s="129" t="s">
        <v>882</v>
      </c>
      <c r="G388" s="130" t="s">
        <v>192</v>
      </c>
      <c r="H388" s="131">
        <v>1</v>
      </c>
      <c r="I388" s="132"/>
      <c r="J388" s="133">
        <f t="shared" si="40"/>
        <v>0</v>
      </c>
      <c r="K388" s="129" t="s">
        <v>163</v>
      </c>
      <c r="L388" s="31"/>
      <c r="M388" s="134" t="s">
        <v>1</v>
      </c>
      <c r="N388" s="135" t="s">
        <v>41</v>
      </c>
      <c r="P388" s="136">
        <f t="shared" si="41"/>
        <v>0</v>
      </c>
      <c r="Q388" s="136">
        <v>0.35743999999999998</v>
      </c>
      <c r="R388" s="136">
        <f t="shared" si="42"/>
        <v>0.35743999999999998</v>
      </c>
      <c r="S388" s="136">
        <v>0</v>
      </c>
      <c r="T388" s="137">
        <f t="shared" si="43"/>
        <v>0</v>
      </c>
      <c r="AR388" s="138" t="s">
        <v>164</v>
      </c>
      <c r="AT388" s="138" t="s">
        <v>160</v>
      </c>
      <c r="AU388" s="138" t="s">
        <v>86</v>
      </c>
      <c r="AY388" s="16" t="s">
        <v>157</v>
      </c>
      <c r="BE388" s="139">
        <f t="shared" si="44"/>
        <v>0</v>
      </c>
      <c r="BF388" s="139">
        <f t="shared" si="45"/>
        <v>0</v>
      </c>
      <c r="BG388" s="139">
        <f t="shared" si="46"/>
        <v>0</v>
      </c>
      <c r="BH388" s="139">
        <f t="shared" si="47"/>
        <v>0</v>
      </c>
      <c r="BI388" s="139">
        <f t="shared" si="48"/>
        <v>0</v>
      </c>
      <c r="BJ388" s="16" t="s">
        <v>81</v>
      </c>
      <c r="BK388" s="139">
        <f t="shared" si="49"/>
        <v>0</v>
      </c>
      <c r="BL388" s="16" t="s">
        <v>164</v>
      </c>
      <c r="BM388" s="138" t="s">
        <v>883</v>
      </c>
    </row>
    <row r="389" spans="2:65" s="1" customFormat="1" ht="33" customHeight="1">
      <c r="B389" s="31"/>
      <c r="C389" s="155" t="s">
        <v>884</v>
      </c>
      <c r="D389" s="155" t="s">
        <v>307</v>
      </c>
      <c r="E389" s="156" t="s">
        <v>885</v>
      </c>
      <c r="F389" s="157" t="s">
        <v>886</v>
      </c>
      <c r="G389" s="158" t="s">
        <v>192</v>
      </c>
      <c r="H389" s="159">
        <v>1</v>
      </c>
      <c r="I389" s="160"/>
      <c r="J389" s="161">
        <f t="shared" si="40"/>
        <v>0</v>
      </c>
      <c r="K389" s="157" t="s">
        <v>196</v>
      </c>
      <c r="L389" s="162"/>
      <c r="M389" s="163" t="s">
        <v>1</v>
      </c>
      <c r="N389" s="164" t="s">
        <v>41</v>
      </c>
      <c r="P389" s="136">
        <f t="shared" si="41"/>
        <v>0</v>
      </c>
      <c r="Q389" s="136">
        <v>3.5999999999999997E-2</v>
      </c>
      <c r="R389" s="136">
        <f t="shared" si="42"/>
        <v>3.5999999999999997E-2</v>
      </c>
      <c r="S389" s="136">
        <v>0</v>
      </c>
      <c r="T389" s="137">
        <f t="shared" si="43"/>
        <v>0</v>
      </c>
      <c r="AR389" s="138" t="s">
        <v>189</v>
      </c>
      <c r="AT389" s="138" t="s">
        <v>307</v>
      </c>
      <c r="AU389" s="138" t="s">
        <v>86</v>
      </c>
      <c r="AY389" s="16" t="s">
        <v>157</v>
      </c>
      <c r="BE389" s="139">
        <f t="shared" si="44"/>
        <v>0</v>
      </c>
      <c r="BF389" s="139">
        <f t="shared" si="45"/>
        <v>0</v>
      </c>
      <c r="BG389" s="139">
        <f t="shared" si="46"/>
        <v>0</v>
      </c>
      <c r="BH389" s="139">
        <f t="shared" si="47"/>
        <v>0</v>
      </c>
      <c r="BI389" s="139">
        <f t="shared" si="48"/>
        <v>0</v>
      </c>
      <c r="BJ389" s="16" t="s">
        <v>81</v>
      </c>
      <c r="BK389" s="139">
        <f t="shared" si="49"/>
        <v>0</v>
      </c>
      <c r="BL389" s="16" t="s">
        <v>164</v>
      </c>
      <c r="BM389" s="138" t="s">
        <v>887</v>
      </c>
    </row>
    <row r="390" spans="2:65" s="1" customFormat="1" ht="16.5" customHeight="1">
      <c r="B390" s="31"/>
      <c r="C390" s="127" t="s">
        <v>888</v>
      </c>
      <c r="D390" s="127" t="s">
        <v>160</v>
      </c>
      <c r="E390" s="128" t="s">
        <v>889</v>
      </c>
      <c r="F390" s="129" t="s">
        <v>890</v>
      </c>
      <c r="G390" s="130" t="s">
        <v>192</v>
      </c>
      <c r="H390" s="131">
        <v>1</v>
      </c>
      <c r="I390" s="132"/>
      <c r="J390" s="133">
        <f t="shared" si="40"/>
        <v>0</v>
      </c>
      <c r="K390" s="129" t="s">
        <v>196</v>
      </c>
      <c r="L390" s="31"/>
      <c r="M390" s="134" t="s">
        <v>1</v>
      </c>
      <c r="N390" s="135" t="s">
        <v>41</v>
      </c>
      <c r="P390" s="136">
        <f t="shared" si="41"/>
        <v>0</v>
      </c>
      <c r="Q390" s="136">
        <v>0.35743999999999998</v>
      </c>
      <c r="R390" s="136">
        <f t="shared" si="42"/>
        <v>0.35743999999999998</v>
      </c>
      <c r="S390" s="136">
        <v>0</v>
      </c>
      <c r="T390" s="137">
        <f t="shared" si="43"/>
        <v>0</v>
      </c>
      <c r="AR390" s="138" t="s">
        <v>164</v>
      </c>
      <c r="AT390" s="138" t="s">
        <v>160</v>
      </c>
      <c r="AU390" s="138" t="s">
        <v>86</v>
      </c>
      <c r="AY390" s="16" t="s">
        <v>157</v>
      </c>
      <c r="BE390" s="139">
        <f t="shared" si="44"/>
        <v>0</v>
      </c>
      <c r="BF390" s="139">
        <f t="shared" si="45"/>
        <v>0</v>
      </c>
      <c r="BG390" s="139">
        <f t="shared" si="46"/>
        <v>0</v>
      </c>
      <c r="BH390" s="139">
        <f t="shared" si="47"/>
        <v>0</v>
      </c>
      <c r="BI390" s="139">
        <f t="shared" si="48"/>
        <v>0</v>
      </c>
      <c r="BJ390" s="16" t="s">
        <v>81</v>
      </c>
      <c r="BK390" s="139">
        <f t="shared" si="49"/>
        <v>0</v>
      </c>
      <c r="BL390" s="16" t="s">
        <v>164</v>
      </c>
      <c r="BM390" s="138" t="s">
        <v>891</v>
      </c>
    </row>
    <row r="391" spans="2:65" s="1" customFormat="1" ht="33" customHeight="1">
      <c r="B391" s="31"/>
      <c r="C391" s="155" t="s">
        <v>892</v>
      </c>
      <c r="D391" s="155" t="s">
        <v>307</v>
      </c>
      <c r="E391" s="156" t="s">
        <v>893</v>
      </c>
      <c r="F391" s="157" t="s">
        <v>894</v>
      </c>
      <c r="G391" s="158" t="s">
        <v>192</v>
      </c>
      <c r="H391" s="159">
        <v>1</v>
      </c>
      <c r="I391" s="160"/>
      <c r="J391" s="161">
        <f t="shared" si="40"/>
        <v>0</v>
      </c>
      <c r="K391" s="157" t="s">
        <v>196</v>
      </c>
      <c r="L391" s="162"/>
      <c r="M391" s="163" t="s">
        <v>1</v>
      </c>
      <c r="N391" s="164" t="s">
        <v>41</v>
      </c>
      <c r="P391" s="136">
        <f t="shared" si="41"/>
        <v>0</v>
      </c>
      <c r="Q391" s="136">
        <v>0.36599999999999999</v>
      </c>
      <c r="R391" s="136">
        <f t="shared" si="42"/>
        <v>0.36599999999999999</v>
      </c>
      <c r="S391" s="136">
        <v>0</v>
      </c>
      <c r="T391" s="137">
        <f t="shared" si="43"/>
        <v>0</v>
      </c>
      <c r="AR391" s="138" t="s">
        <v>189</v>
      </c>
      <c r="AT391" s="138" t="s">
        <v>307</v>
      </c>
      <c r="AU391" s="138" t="s">
        <v>86</v>
      </c>
      <c r="AY391" s="16" t="s">
        <v>157</v>
      </c>
      <c r="BE391" s="139">
        <f t="shared" si="44"/>
        <v>0</v>
      </c>
      <c r="BF391" s="139">
        <f t="shared" si="45"/>
        <v>0</v>
      </c>
      <c r="BG391" s="139">
        <f t="shared" si="46"/>
        <v>0</v>
      </c>
      <c r="BH391" s="139">
        <f t="shared" si="47"/>
        <v>0</v>
      </c>
      <c r="BI391" s="139">
        <f t="shared" si="48"/>
        <v>0</v>
      </c>
      <c r="BJ391" s="16" t="s">
        <v>81</v>
      </c>
      <c r="BK391" s="139">
        <f t="shared" si="49"/>
        <v>0</v>
      </c>
      <c r="BL391" s="16" t="s">
        <v>164</v>
      </c>
      <c r="BM391" s="138" t="s">
        <v>895</v>
      </c>
    </row>
    <row r="392" spans="2:65" s="1" customFormat="1" ht="16.5" customHeight="1">
      <c r="B392" s="31"/>
      <c r="C392" s="127" t="s">
        <v>896</v>
      </c>
      <c r="D392" s="127" t="s">
        <v>160</v>
      </c>
      <c r="E392" s="128" t="s">
        <v>897</v>
      </c>
      <c r="F392" s="129" t="s">
        <v>898</v>
      </c>
      <c r="G392" s="130" t="s">
        <v>192</v>
      </c>
      <c r="H392" s="131">
        <v>10</v>
      </c>
      <c r="I392" s="132"/>
      <c r="J392" s="133">
        <f t="shared" si="40"/>
        <v>0</v>
      </c>
      <c r="K392" s="129" t="s">
        <v>196</v>
      </c>
      <c r="L392" s="31"/>
      <c r="M392" s="134" t="s">
        <v>1</v>
      </c>
      <c r="N392" s="135" t="s">
        <v>41</v>
      </c>
      <c r="P392" s="136">
        <f t="shared" si="41"/>
        <v>0</v>
      </c>
      <c r="Q392" s="136">
        <v>8.0000000000000004E-4</v>
      </c>
      <c r="R392" s="136">
        <f t="shared" si="42"/>
        <v>8.0000000000000002E-3</v>
      </c>
      <c r="S392" s="136">
        <v>0</v>
      </c>
      <c r="T392" s="137">
        <f t="shared" si="43"/>
        <v>0</v>
      </c>
      <c r="AR392" s="138" t="s">
        <v>164</v>
      </c>
      <c r="AT392" s="138" t="s">
        <v>160</v>
      </c>
      <c r="AU392" s="138" t="s">
        <v>86</v>
      </c>
      <c r="AY392" s="16" t="s">
        <v>157</v>
      </c>
      <c r="BE392" s="139">
        <f t="shared" si="44"/>
        <v>0</v>
      </c>
      <c r="BF392" s="139">
        <f t="shared" si="45"/>
        <v>0</v>
      </c>
      <c r="BG392" s="139">
        <f t="shared" si="46"/>
        <v>0</v>
      </c>
      <c r="BH392" s="139">
        <f t="shared" si="47"/>
        <v>0</v>
      </c>
      <c r="BI392" s="139">
        <f t="shared" si="48"/>
        <v>0</v>
      </c>
      <c r="BJ392" s="16" t="s">
        <v>81</v>
      </c>
      <c r="BK392" s="139">
        <f t="shared" si="49"/>
        <v>0</v>
      </c>
      <c r="BL392" s="16" t="s">
        <v>164</v>
      </c>
      <c r="BM392" s="138" t="s">
        <v>899</v>
      </c>
    </row>
    <row r="393" spans="2:65" s="1" customFormat="1" ht="24.2" customHeight="1">
      <c r="B393" s="31"/>
      <c r="C393" s="155" t="s">
        <v>900</v>
      </c>
      <c r="D393" s="155" t="s">
        <v>307</v>
      </c>
      <c r="E393" s="156" t="s">
        <v>901</v>
      </c>
      <c r="F393" s="157" t="s">
        <v>902</v>
      </c>
      <c r="G393" s="158" t="s">
        <v>192</v>
      </c>
      <c r="H393" s="159">
        <v>10</v>
      </c>
      <c r="I393" s="160"/>
      <c r="J393" s="161">
        <f t="shared" si="40"/>
        <v>0</v>
      </c>
      <c r="K393" s="157" t="s">
        <v>196</v>
      </c>
      <c r="L393" s="162"/>
      <c r="M393" s="163" t="s">
        <v>1</v>
      </c>
      <c r="N393" s="164" t="s">
        <v>41</v>
      </c>
      <c r="P393" s="136">
        <f t="shared" si="41"/>
        <v>0</v>
      </c>
      <c r="Q393" s="136">
        <v>1E-3</v>
      </c>
      <c r="R393" s="136">
        <f t="shared" si="42"/>
        <v>0.01</v>
      </c>
      <c r="S393" s="136">
        <v>0</v>
      </c>
      <c r="T393" s="137">
        <f t="shared" si="43"/>
        <v>0</v>
      </c>
      <c r="AR393" s="138" t="s">
        <v>189</v>
      </c>
      <c r="AT393" s="138" t="s">
        <v>307</v>
      </c>
      <c r="AU393" s="138" t="s">
        <v>86</v>
      </c>
      <c r="AY393" s="16" t="s">
        <v>157</v>
      </c>
      <c r="BE393" s="139">
        <f t="shared" si="44"/>
        <v>0</v>
      </c>
      <c r="BF393" s="139">
        <f t="shared" si="45"/>
        <v>0</v>
      </c>
      <c r="BG393" s="139">
        <f t="shared" si="46"/>
        <v>0</v>
      </c>
      <c r="BH393" s="139">
        <f t="shared" si="47"/>
        <v>0</v>
      </c>
      <c r="BI393" s="139">
        <f t="shared" si="48"/>
        <v>0</v>
      </c>
      <c r="BJ393" s="16" t="s">
        <v>81</v>
      </c>
      <c r="BK393" s="139">
        <f t="shared" si="49"/>
        <v>0</v>
      </c>
      <c r="BL393" s="16" t="s">
        <v>164</v>
      </c>
      <c r="BM393" s="138" t="s">
        <v>903</v>
      </c>
    </row>
    <row r="394" spans="2:65" s="1" customFormat="1" ht="16.5" customHeight="1">
      <c r="B394" s="31"/>
      <c r="C394" s="127" t="s">
        <v>904</v>
      </c>
      <c r="D394" s="127" t="s">
        <v>160</v>
      </c>
      <c r="E394" s="128" t="s">
        <v>905</v>
      </c>
      <c r="F394" s="129" t="s">
        <v>906</v>
      </c>
      <c r="G394" s="130" t="s">
        <v>211</v>
      </c>
      <c r="H394" s="131">
        <v>1.5</v>
      </c>
      <c r="I394" s="132"/>
      <c r="J394" s="133">
        <f t="shared" si="40"/>
        <v>0</v>
      </c>
      <c r="K394" s="129" t="s">
        <v>196</v>
      </c>
      <c r="L394" s="31"/>
      <c r="M394" s="134" t="s">
        <v>1</v>
      </c>
      <c r="N394" s="135" t="s">
        <v>41</v>
      </c>
      <c r="P394" s="136">
        <f t="shared" si="41"/>
        <v>0</v>
      </c>
      <c r="Q394" s="136">
        <v>0</v>
      </c>
      <c r="R394" s="136">
        <f t="shared" si="42"/>
        <v>0</v>
      </c>
      <c r="S394" s="136">
        <v>0</v>
      </c>
      <c r="T394" s="137">
        <f t="shared" si="43"/>
        <v>0</v>
      </c>
      <c r="AR394" s="138" t="s">
        <v>81</v>
      </c>
      <c r="AT394" s="138" t="s">
        <v>160</v>
      </c>
      <c r="AU394" s="138" t="s">
        <v>86</v>
      </c>
      <c r="AY394" s="16" t="s">
        <v>157</v>
      </c>
      <c r="BE394" s="139">
        <f t="shared" si="44"/>
        <v>0</v>
      </c>
      <c r="BF394" s="139">
        <f t="shared" si="45"/>
        <v>0</v>
      </c>
      <c r="BG394" s="139">
        <f t="shared" si="46"/>
        <v>0</v>
      </c>
      <c r="BH394" s="139">
        <f t="shared" si="47"/>
        <v>0</v>
      </c>
      <c r="BI394" s="139">
        <f t="shared" si="48"/>
        <v>0</v>
      </c>
      <c r="BJ394" s="16" t="s">
        <v>81</v>
      </c>
      <c r="BK394" s="139">
        <f t="shared" si="49"/>
        <v>0</v>
      </c>
      <c r="BL394" s="16" t="s">
        <v>81</v>
      </c>
      <c r="BM394" s="138" t="s">
        <v>907</v>
      </c>
    </row>
    <row r="395" spans="2:65" s="1" customFormat="1" ht="16.5" customHeight="1">
      <c r="B395" s="31"/>
      <c r="C395" s="127" t="s">
        <v>908</v>
      </c>
      <c r="D395" s="127" t="s">
        <v>160</v>
      </c>
      <c r="E395" s="128" t="s">
        <v>909</v>
      </c>
      <c r="F395" s="129" t="s">
        <v>910</v>
      </c>
      <c r="G395" s="130" t="s">
        <v>211</v>
      </c>
      <c r="H395" s="131">
        <v>1.5</v>
      </c>
      <c r="I395" s="132"/>
      <c r="J395" s="133">
        <f t="shared" si="40"/>
        <v>0</v>
      </c>
      <c r="K395" s="129" t="s">
        <v>196</v>
      </c>
      <c r="L395" s="31"/>
      <c r="M395" s="174" t="s">
        <v>1</v>
      </c>
      <c r="N395" s="175" t="s">
        <v>41</v>
      </c>
      <c r="O395" s="176"/>
      <c r="P395" s="177">
        <f t="shared" si="41"/>
        <v>0</v>
      </c>
      <c r="Q395" s="177">
        <v>0</v>
      </c>
      <c r="R395" s="177">
        <f t="shared" si="42"/>
        <v>0</v>
      </c>
      <c r="S395" s="177">
        <v>0</v>
      </c>
      <c r="T395" s="178">
        <f t="shared" si="43"/>
        <v>0</v>
      </c>
      <c r="AR395" s="138" t="s">
        <v>81</v>
      </c>
      <c r="AT395" s="138" t="s">
        <v>160</v>
      </c>
      <c r="AU395" s="138" t="s">
        <v>86</v>
      </c>
      <c r="AY395" s="16" t="s">
        <v>157</v>
      </c>
      <c r="BE395" s="139">
        <f t="shared" si="44"/>
        <v>0</v>
      </c>
      <c r="BF395" s="139">
        <f t="shared" si="45"/>
        <v>0</v>
      </c>
      <c r="BG395" s="139">
        <f t="shared" si="46"/>
        <v>0</v>
      </c>
      <c r="BH395" s="139">
        <f t="shared" si="47"/>
        <v>0</v>
      </c>
      <c r="BI395" s="139">
        <f t="shared" si="48"/>
        <v>0</v>
      </c>
      <c r="BJ395" s="16" t="s">
        <v>81</v>
      </c>
      <c r="BK395" s="139">
        <f t="shared" si="49"/>
        <v>0</v>
      </c>
      <c r="BL395" s="16" t="s">
        <v>81</v>
      </c>
      <c r="BM395" s="138" t="s">
        <v>911</v>
      </c>
    </row>
    <row r="396" spans="2:65" s="1" customFormat="1" ht="6.95" customHeight="1">
      <c r="B396" s="43"/>
      <c r="C396" s="44"/>
      <c r="D396" s="44"/>
      <c r="E396" s="44"/>
      <c r="F396" s="44"/>
      <c r="G396" s="44"/>
      <c r="H396" s="44"/>
      <c r="I396" s="44"/>
      <c r="J396" s="44"/>
      <c r="K396" s="44"/>
      <c r="L396" s="31"/>
    </row>
  </sheetData>
  <sheetProtection algorithmName="SHA-512" hashValue="RMr6uAX/GEHs+kXS3uFwqSr9gvgdGsSolA0KZ+j/audJ66RpRnlPyFb9D1pUcClwo8ZL4HJP+21qFf/PlcxNWg==" saltValue="k7ScnIhir0MZmEjTV4gs6K+HneWuKCTk4+8lseYY6IySlPfcDFzbg8VPVTC24s8voQpv1OJBrjPomOAeYteOow==" spinCount="100000" sheet="1" objects="1" scenarios="1" formatColumns="0" formatRows="0" autoFilter="0"/>
  <autoFilter ref="C128:K395" xr:uid="{00000000-0009-0000-0000-000001000000}"/>
  <mergeCells count="6">
    <mergeCell ref="L2:V2"/>
    <mergeCell ref="E7:H7"/>
    <mergeCell ref="E16:H16"/>
    <mergeCell ref="E25:H25"/>
    <mergeCell ref="E85:H85"/>
    <mergeCell ref="E121:H121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9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912</v>
      </c>
      <c r="H4" s="19"/>
    </row>
    <row r="5" spans="2:8" ht="12" customHeight="1">
      <c r="B5" s="19"/>
      <c r="C5" s="23" t="s">
        <v>13</v>
      </c>
      <c r="D5" s="195" t="s">
        <v>14</v>
      </c>
      <c r="E5" s="191"/>
      <c r="F5" s="191"/>
      <c r="H5" s="19"/>
    </row>
    <row r="6" spans="2:8" ht="36.950000000000003" customHeight="1">
      <c r="B6" s="19"/>
      <c r="C6" s="25" t="s">
        <v>16</v>
      </c>
      <c r="D6" s="192" t="s">
        <v>17</v>
      </c>
      <c r="E6" s="191"/>
      <c r="F6" s="191"/>
      <c r="H6" s="19"/>
    </row>
    <row r="7" spans="2:8" ht="16.5" customHeight="1">
      <c r="B7" s="19"/>
      <c r="C7" s="26" t="s">
        <v>22</v>
      </c>
      <c r="D7" s="51" t="str">
        <f>'Rekapitulace stavby'!AN8</f>
        <v>11. 8. 2023</v>
      </c>
      <c r="H7" s="19"/>
    </row>
    <row r="8" spans="2:8" s="1" customFormat="1" ht="10.9" customHeight="1">
      <c r="B8" s="31"/>
      <c r="H8" s="31"/>
    </row>
    <row r="9" spans="2:8" s="10" customFormat="1" ht="29.25" customHeight="1">
      <c r="B9" s="107"/>
      <c r="C9" s="108" t="s">
        <v>57</v>
      </c>
      <c r="D9" s="109" t="s">
        <v>58</v>
      </c>
      <c r="E9" s="109" t="s">
        <v>144</v>
      </c>
      <c r="F9" s="110" t="s">
        <v>913</v>
      </c>
      <c r="H9" s="107"/>
    </row>
    <row r="10" spans="2:8" s="1" customFormat="1" ht="26.45" customHeight="1">
      <c r="B10" s="31"/>
      <c r="C10" s="179" t="s">
        <v>14</v>
      </c>
      <c r="D10" s="179" t="s">
        <v>17</v>
      </c>
      <c r="H10" s="31"/>
    </row>
    <row r="11" spans="2:8" s="1" customFormat="1" ht="16.899999999999999" customHeight="1">
      <c r="B11" s="31"/>
      <c r="C11" s="180" t="s">
        <v>83</v>
      </c>
      <c r="D11" s="181" t="s">
        <v>1</v>
      </c>
      <c r="E11" s="182" t="s">
        <v>84</v>
      </c>
      <c r="F11" s="183">
        <v>0.24</v>
      </c>
      <c r="H11" s="31"/>
    </row>
    <row r="12" spans="2:8" s="1" customFormat="1" ht="16.899999999999999" customHeight="1">
      <c r="B12" s="31"/>
      <c r="C12" s="184" t="s">
        <v>83</v>
      </c>
      <c r="D12" s="184" t="s">
        <v>285</v>
      </c>
      <c r="E12" s="16" t="s">
        <v>1</v>
      </c>
      <c r="F12" s="185">
        <v>0.24</v>
      </c>
      <c r="H12" s="31"/>
    </row>
    <row r="13" spans="2:8" s="1" customFormat="1" ht="16.899999999999999" customHeight="1">
      <c r="B13" s="31"/>
      <c r="C13" s="186" t="s">
        <v>914</v>
      </c>
      <c r="H13" s="31"/>
    </row>
    <row r="14" spans="2:8" s="1" customFormat="1" ht="16.899999999999999" customHeight="1">
      <c r="B14" s="31"/>
      <c r="C14" s="184" t="s">
        <v>282</v>
      </c>
      <c r="D14" s="184" t="s">
        <v>283</v>
      </c>
      <c r="E14" s="16" t="s">
        <v>211</v>
      </c>
      <c r="F14" s="185">
        <v>0.13200000000000001</v>
      </c>
      <c r="H14" s="31"/>
    </row>
    <row r="15" spans="2:8" s="1" customFormat="1" ht="16.899999999999999" customHeight="1">
      <c r="B15" s="31"/>
      <c r="C15" s="180" t="s">
        <v>91</v>
      </c>
      <c r="D15" s="181" t="s">
        <v>1</v>
      </c>
      <c r="E15" s="182" t="s">
        <v>84</v>
      </c>
      <c r="F15" s="183">
        <v>0.3</v>
      </c>
      <c r="H15" s="31"/>
    </row>
    <row r="16" spans="2:8" s="1" customFormat="1" ht="16.899999999999999" customHeight="1">
      <c r="B16" s="31"/>
      <c r="C16" s="184" t="s">
        <v>91</v>
      </c>
      <c r="D16" s="184" t="s">
        <v>399</v>
      </c>
      <c r="E16" s="16" t="s">
        <v>1</v>
      </c>
      <c r="F16" s="185">
        <v>0.3</v>
      </c>
      <c r="H16" s="31"/>
    </row>
    <row r="17" spans="2:8" s="1" customFormat="1" ht="16.899999999999999" customHeight="1">
      <c r="B17" s="31"/>
      <c r="C17" s="186" t="s">
        <v>914</v>
      </c>
      <c r="H17" s="31"/>
    </row>
    <row r="18" spans="2:8" s="1" customFormat="1" ht="16.899999999999999" customHeight="1">
      <c r="B18" s="31"/>
      <c r="C18" s="184" t="s">
        <v>396</v>
      </c>
      <c r="D18" s="184" t="s">
        <v>397</v>
      </c>
      <c r="E18" s="16" t="s">
        <v>84</v>
      </c>
      <c r="F18" s="185">
        <v>0.3</v>
      </c>
      <c r="H18" s="31"/>
    </row>
    <row r="19" spans="2:8" s="1" customFormat="1" ht="16.899999999999999" customHeight="1">
      <c r="B19" s="31"/>
      <c r="C19" s="184" t="s">
        <v>282</v>
      </c>
      <c r="D19" s="184" t="s">
        <v>283</v>
      </c>
      <c r="E19" s="16" t="s">
        <v>211</v>
      </c>
      <c r="F19" s="185">
        <v>0.16500000000000001</v>
      </c>
      <c r="H19" s="31"/>
    </row>
    <row r="20" spans="2:8" s="1" customFormat="1" ht="16.899999999999999" customHeight="1">
      <c r="B20" s="31"/>
      <c r="C20" s="180" t="s">
        <v>93</v>
      </c>
      <c r="D20" s="181" t="s">
        <v>94</v>
      </c>
      <c r="E20" s="182" t="s">
        <v>95</v>
      </c>
      <c r="F20" s="183">
        <v>480</v>
      </c>
      <c r="H20" s="31"/>
    </row>
    <row r="21" spans="2:8" s="1" customFormat="1" ht="16.899999999999999" customHeight="1">
      <c r="B21" s="31"/>
      <c r="C21" s="184" t="s">
        <v>1</v>
      </c>
      <c r="D21" s="184" t="s">
        <v>915</v>
      </c>
      <c r="E21" s="16" t="s">
        <v>1</v>
      </c>
      <c r="F21" s="185">
        <v>480</v>
      </c>
      <c r="H21" s="31"/>
    </row>
    <row r="22" spans="2:8" s="1" customFormat="1" ht="16.899999999999999" customHeight="1">
      <c r="B22" s="31"/>
      <c r="C22" s="186" t="s">
        <v>914</v>
      </c>
      <c r="H22" s="31"/>
    </row>
    <row r="23" spans="2:8" s="1" customFormat="1" ht="16.899999999999999" customHeight="1">
      <c r="B23" s="31"/>
      <c r="C23" s="184" t="s">
        <v>584</v>
      </c>
      <c r="D23" s="184" t="s">
        <v>585</v>
      </c>
      <c r="E23" s="16" t="s">
        <v>192</v>
      </c>
      <c r="F23" s="185">
        <v>672</v>
      </c>
      <c r="H23" s="31"/>
    </row>
    <row r="24" spans="2:8" s="1" customFormat="1" ht="16.899999999999999" customHeight="1">
      <c r="B24" s="31"/>
      <c r="C24" s="184" t="s">
        <v>593</v>
      </c>
      <c r="D24" s="184" t="s">
        <v>594</v>
      </c>
      <c r="E24" s="16" t="s">
        <v>192</v>
      </c>
      <c r="F24" s="185">
        <v>480</v>
      </c>
      <c r="H24" s="31"/>
    </row>
    <row r="25" spans="2:8" s="1" customFormat="1" ht="16.899999999999999" customHeight="1">
      <c r="B25" s="31"/>
      <c r="C25" s="180" t="s">
        <v>115</v>
      </c>
      <c r="D25" s="181" t="s">
        <v>116</v>
      </c>
      <c r="E25" s="182" t="s">
        <v>95</v>
      </c>
      <c r="F25" s="183">
        <v>12</v>
      </c>
      <c r="H25" s="31"/>
    </row>
    <row r="26" spans="2:8" s="1" customFormat="1" ht="16.899999999999999" customHeight="1">
      <c r="B26" s="31"/>
      <c r="C26" s="184" t="s">
        <v>1</v>
      </c>
      <c r="D26" s="184" t="s">
        <v>117</v>
      </c>
      <c r="E26" s="16" t="s">
        <v>1</v>
      </c>
      <c r="F26" s="185">
        <v>12</v>
      </c>
      <c r="H26" s="31"/>
    </row>
    <row r="27" spans="2:8" s="1" customFormat="1" ht="16.899999999999999" customHeight="1">
      <c r="B27" s="31"/>
      <c r="C27" s="186" t="s">
        <v>914</v>
      </c>
      <c r="H27" s="31"/>
    </row>
    <row r="28" spans="2:8" s="1" customFormat="1" ht="16.899999999999999" customHeight="1">
      <c r="B28" s="31"/>
      <c r="C28" s="184" t="s">
        <v>435</v>
      </c>
      <c r="D28" s="184" t="s">
        <v>436</v>
      </c>
      <c r="E28" s="16" t="s">
        <v>192</v>
      </c>
      <c r="F28" s="185">
        <v>12</v>
      </c>
      <c r="H28" s="31"/>
    </row>
    <row r="29" spans="2:8" s="1" customFormat="1" ht="16.899999999999999" customHeight="1">
      <c r="B29" s="31"/>
      <c r="C29" s="184" t="s">
        <v>443</v>
      </c>
      <c r="D29" s="184" t="s">
        <v>444</v>
      </c>
      <c r="E29" s="16" t="s">
        <v>192</v>
      </c>
      <c r="F29" s="185">
        <v>12</v>
      </c>
      <c r="H29" s="31"/>
    </row>
    <row r="30" spans="2:8" s="1" customFormat="1" ht="16.899999999999999" customHeight="1">
      <c r="B30" s="31"/>
      <c r="C30" s="180" t="s">
        <v>87</v>
      </c>
      <c r="D30" s="181" t="s">
        <v>1</v>
      </c>
      <c r="E30" s="182" t="s">
        <v>88</v>
      </c>
      <c r="F30" s="183">
        <v>65</v>
      </c>
      <c r="H30" s="31"/>
    </row>
    <row r="31" spans="2:8" s="1" customFormat="1" ht="16.899999999999999" customHeight="1">
      <c r="B31" s="31"/>
      <c r="C31" s="180" t="s">
        <v>113</v>
      </c>
      <c r="D31" s="181" t="s">
        <v>114</v>
      </c>
      <c r="E31" s="182" t="s">
        <v>88</v>
      </c>
      <c r="F31" s="183">
        <v>3</v>
      </c>
      <c r="H31" s="31"/>
    </row>
    <row r="32" spans="2:8" s="1" customFormat="1" ht="16.899999999999999" customHeight="1">
      <c r="B32" s="31"/>
      <c r="C32" s="184" t="s">
        <v>1</v>
      </c>
      <c r="D32" s="184" t="s">
        <v>97</v>
      </c>
      <c r="E32" s="16" t="s">
        <v>1</v>
      </c>
      <c r="F32" s="185">
        <v>3</v>
      </c>
      <c r="H32" s="31"/>
    </row>
    <row r="33" spans="2:8" s="1" customFormat="1" ht="16.899999999999999" customHeight="1">
      <c r="B33" s="31"/>
      <c r="C33" s="186" t="s">
        <v>914</v>
      </c>
      <c r="H33" s="31"/>
    </row>
    <row r="34" spans="2:8" s="1" customFormat="1" ht="16.899999999999999" customHeight="1">
      <c r="B34" s="31"/>
      <c r="C34" s="184" t="s">
        <v>390</v>
      </c>
      <c r="D34" s="184" t="s">
        <v>391</v>
      </c>
      <c r="E34" s="16" t="s">
        <v>88</v>
      </c>
      <c r="F34" s="185">
        <v>3</v>
      </c>
      <c r="H34" s="31"/>
    </row>
    <row r="35" spans="2:8" s="1" customFormat="1" ht="16.899999999999999" customHeight="1">
      <c r="B35" s="31"/>
      <c r="C35" s="184" t="s">
        <v>413</v>
      </c>
      <c r="D35" s="184" t="s">
        <v>414</v>
      </c>
      <c r="E35" s="16" t="s">
        <v>88</v>
      </c>
      <c r="F35" s="185">
        <v>3</v>
      </c>
      <c r="H35" s="31"/>
    </row>
    <row r="36" spans="2:8" s="1" customFormat="1" ht="16.899999999999999" customHeight="1">
      <c r="B36" s="31"/>
      <c r="C36" s="184" t="s">
        <v>422</v>
      </c>
      <c r="D36" s="184" t="s">
        <v>423</v>
      </c>
      <c r="E36" s="16" t="s">
        <v>88</v>
      </c>
      <c r="F36" s="185">
        <v>3</v>
      </c>
      <c r="H36" s="31"/>
    </row>
    <row r="37" spans="2:8" s="1" customFormat="1" ht="16.899999999999999" customHeight="1">
      <c r="B37" s="31"/>
      <c r="C37" s="184" t="s">
        <v>404</v>
      </c>
      <c r="D37" s="184" t="s">
        <v>405</v>
      </c>
      <c r="E37" s="16" t="s">
        <v>88</v>
      </c>
      <c r="F37" s="185">
        <v>3</v>
      </c>
      <c r="H37" s="31"/>
    </row>
    <row r="38" spans="2:8" s="1" customFormat="1" ht="16.899999999999999" customHeight="1">
      <c r="B38" s="31"/>
      <c r="C38" s="184" t="s">
        <v>485</v>
      </c>
      <c r="D38" s="184" t="s">
        <v>486</v>
      </c>
      <c r="E38" s="16" t="s">
        <v>88</v>
      </c>
      <c r="F38" s="185">
        <v>13</v>
      </c>
      <c r="H38" s="31"/>
    </row>
    <row r="39" spans="2:8" s="1" customFormat="1" ht="16.899999999999999" customHeight="1">
      <c r="B39" s="31"/>
      <c r="C39" s="184" t="s">
        <v>503</v>
      </c>
      <c r="D39" s="184" t="s">
        <v>504</v>
      </c>
      <c r="E39" s="16" t="s">
        <v>84</v>
      </c>
      <c r="F39" s="185">
        <v>1.03</v>
      </c>
      <c r="H39" s="31"/>
    </row>
    <row r="40" spans="2:8" s="1" customFormat="1" ht="16.899999999999999" customHeight="1">
      <c r="B40" s="31"/>
      <c r="C40" s="184" t="s">
        <v>396</v>
      </c>
      <c r="D40" s="184" t="s">
        <v>397</v>
      </c>
      <c r="E40" s="16" t="s">
        <v>84</v>
      </c>
      <c r="F40" s="185">
        <v>0.3</v>
      </c>
      <c r="H40" s="31"/>
    </row>
    <row r="41" spans="2:8" s="1" customFormat="1" ht="16.899999999999999" customHeight="1">
      <c r="B41" s="31"/>
      <c r="C41" s="184" t="s">
        <v>451</v>
      </c>
      <c r="D41" s="184" t="s">
        <v>452</v>
      </c>
      <c r="E41" s="16" t="s">
        <v>453</v>
      </c>
      <c r="F41" s="185">
        <v>10.3</v>
      </c>
      <c r="H41" s="31"/>
    </row>
    <row r="42" spans="2:8" s="1" customFormat="1" ht="16.899999999999999" customHeight="1">
      <c r="B42" s="31"/>
      <c r="C42" s="184" t="s">
        <v>417</v>
      </c>
      <c r="D42" s="184" t="s">
        <v>418</v>
      </c>
      <c r="E42" s="16" t="s">
        <v>211</v>
      </c>
      <c r="F42" s="185">
        <v>0.3</v>
      </c>
      <c r="H42" s="31"/>
    </row>
    <row r="43" spans="2:8" s="1" customFormat="1" ht="16.899999999999999" customHeight="1">
      <c r="B43" s="31"/>
      <c r="C43" s="180" t="s">
        <v>98</v>
      </c>
      <c r="D43" s="181" t="s">
        <v>99</v>
      </c>
      <c r="E43" s="182" t="s">
        <v>88</v>
      </c>
      <c r="F43" s="183">
        <v>155</v>
      </c>
      <c r="H43" s="31"/>
    </row>
    <row r="44" spans="2:8" s="1" customFormat="1" ht="16.899999999999999" customHeight="1">
      <c r="B44" s="31"/>
      <c r="C44" s="184" t="s">
        <v>1</v>
      </c>
      <c r="D44" s="184" t="s">
        <v>100</v>
      </c>
      <c r="E44" s="16" t="s">
        <v>1</v>
      </c>
      <c r="F44" s="185">
        <v>155</v>
      </c>
      <c r="H44" s="31"/>
    </row>
    <row r="45" spans="2:8" s="1" customFormat="1" ht="16.899999999999999" customHeight="1">
      <c r="B45" s="31"/>
      <c r="C45" s="186" t="s">
        <v>914</v>
      </c>
      <c r="H45" s="31"/>
    </row>
    <row r="46" spans="2:8" s="1" customFormat="1" ht="16.899999999999999" customHeight="1">
      <c r="B46" s="31"/>
      <c r="C46" s="184" t="s">
        <v>288</v>
      </c>
      <c r="D46" s="184" t="s">
        <v>289</v>
      </c>
      <c r="E46" s="16" t="s">
        <v>88</v>
      </c>
      <c r="F46" s="185">
        <v>160</v>
      </c>
      <c r="H46" s="31"/>
    </row>
    <row r="47" spans="2:8" s="1" customFormat="1" ht="16.899999999999999" customHeight="1">
      <c r="B47" s="31"/>
      <c r="C47" s="184" t="s">
        <v>360</v>
      </c>
      <c r="D47" s="184" t="s">
        <v>361</v>
      </c>
      <c r="E47" s="16" t="s">
        <v>88</v>
      </c>
      <c r="F47" s="185">
        <v>155</v>
      </c>
      <c r="H47" s="31"/>
    </row>
    <row r="48" spans="2:8" s="1" customFormat="1" ht="16.899999999999999" customHeight="1">
      <c r="B48" s="31"/>
      <c r="C48" s="184" t="s">
        <v>364</v>
      </c>
      <c r="D48" s="184" t="s">
        <v>365</v>
      </c>
      <c r="E48" s="16" t="s">
        <v>88</v>
      </c>
      <c r="F48" s="185">
        <v>155</v>
      </c>
      <c r="H48" s="31"/>
    </row>
    <row r="49" spans="2:8" s="1" customFormat="1" ht="16.899999999999999" customHeight="1">
      <c r="B49" s="31"/>
      <c r="C49" s="184" t="s">
        <v>368</v>
      </c>
      <c r="D49" s="184" t="s">
        <v>369</v>
      </c>
      <c r="E49" s="16" t="s">
        <v>88</v>
      </c>
      <c r="F49" s="185">
        <v>155</v>
      </c>
      <c r="H49" s="31"/>
    </row>
    <row r="50" spans="2:8" s="1" customFormat="1" ht="16.899999999999999" customHeight="1">
      <c r="B50" s="31"/>
      <c r="C50" s="184" t="s">
        <v>356</v>
      </c>
      <c r="D50" s="184" t="s">
        <v>357</v>
      </c>
      <c r="E50" s="16" t="s">
        <v>88</v>
      </c>
      <c r="F50" s="185">
        <v>155</v>
      </c>
      <c r="H50" s="31"/>
    </row>
    <row r="51" spans="2:8" s="1" customFormat="1" ht="16.899999999999999" customHeight="1">
      <c r="B51" s="31"/>
      <c r="C51" s="180" t="s">
        <v>118</v>
      </c>
      <c r="D51" s="181" t="s">
        <v>119</v>
      </c>
      <c r="E51" s="182" t="s">
        <v>88</v>
      </c>
      <c r="F51" s="183">
        <v>5</v>
      </c>
      <c r="H51" s="31"/>
    </row>
    <row r="52" spans="2:8" s="1" customFormat="1" ht="16.899999999999999" customHeight="1">
      <c r="B52" s="31"/>
      <c r="C52" s="184" t="s">
        <v>1</v>
      </c>
      <c r="D52" s="184" t="s">
        <v>120</v>
      </c>
      <c r="E52" s="16" t="s">
        <v>1</v>
      </c>
      <c r="F52" s="185">
        <v>5</v>
      </c>
      <c r="H52" s="31"/>
    </row>
    <row r="53" spans="2:8" s="1" customFormat="1" ht="16.899999999999999" customHeight="1">
      <c r="B53" s="31"/>
      <c r="C53" s="186" t="s">
        <v>914</v>
      </c>
      <c r="H53" s="31"/>
    </row>
    <row r="54" spans="2:8" s="1" customFormat="1" ht="16.899999999999999" customHeight="1">
      <c r="B54" s="31"/>
      <c r="C54" s="184" t="s">
        <v>288</v>
      </c>
      <c r="D54" s="184" t="s">
        <v>289</v>
      </c>
      <c r="E54" s="16" t="s">
        <v>88</v>
      </c>
      <c r="F54" s="185">
        <v>160</v>
      </c>
      <c r="H54" s="31"/>
    </row>
    <row r="55" spans="2:8" s="1" customFormat="1" ht="16.899999999999999" customHeight="1">
      <c r="B55" s="31"/>
      <c r="C55" s="184" t="s">
        <v>333</v>
      </c>
      <c r="D55" s="184" t="s">
        <v>334</v>
      </c>
      <c r="E55" s="16" t="s">
        <v>88</v>
      </c>
      <c r="F55" s="185">
        <v>5</v>
      </c>
      <c r="H55" s="31"/>
    </row>
    <row r="56" spans="2:8" s="1" customFormat="1" ht="16.899999999999999" customHeight="1">
      <c r="B56" s="31"/>
      <c r="C56" s="180" t="s">
        <v>101</v>
      </c>
      <c r="D56" s="181" t="s">
        <v>102</v>
      </c>
      <c r="E56" s="182" t="s">
        <v>88</v>
      </c>
      <c r="F56" s="183">
        <v>22</v>
      </c>
      <c r="H56" s="31"/>
    </row>
    <row r="57" spans="2:8" s="1" customFormat="1" ht="16.899999999999999" customHeight="1">
      <c r="B57" s="31"/>
      <c r="C57" s="184" t="s">
        <v>1</v>
      </c>
      <c r="D57" s="184" t="s">
        <v>103</v>
      </c>
      <c r="E57" s="16" t="s">
        <v>1</v>
      </c>
      <c r="F57" s="185">
        <v>22</v>
      </c>
      <c r="H57" s="31"/>
    </row>
    <row r="58" spans="2:8" s="1" customFormat="1" ht="16.899999999999999" customHeight="1">
      <c r="B58" s="31"/>
      <c r="C58" s="186" t="s">
        <v>914</v>
      </c>
      <c r="H58" s="31"/>
    </row>
    <row r="59" spans="2:8" s="1" customFormat="1" ht="16.899999999999999" customHeight="1">
      <c r="B59" s="31"/>
      <c r="C59" s="184" t="s">
        <v>569</v>
      </c>
      <c r="D59" s="184" t="s">
        <v>423</v>
      </c>
      <c r="E59" s="16" t="s">
        <v>88</v>
      </c>
      <c r="F59" s="185">
        <v>22</v>
      </c>
      <c r="H59" s="31"/>
    </row>
    <row r="60" spans="2:8" s="1" customFormat="1" ht="16.899999999999999" customHeight="1">
      <c r="B60" s="31"/>
      <c r="C60" s="184" t="s">
        <v>543</v>
      </c>
      <c r="D60" s="184" t="s">
        <v>544</v>
      </c>
      <c r="E60" s="16" t="s">
        <v>88</v>
      </c>
      <c r="F60" s="185">
        <v>22</v>
      </c>
      <c r="H60" s="31"/>
    </row>
    <row r="61" spans="2:8" s="1" customFormat="1" ht="16.899999999999999" customHeight="1">
      <c r="B61" s="31"/>
      <c r="C61" s="184" t="s">
        <v>572</v>
      </c>
      <c r="D61" s="184" t="s">
        <v>426</v>
      </c>
      <c r="E61" s="16" t="s">
        <v>88</v>
      </c>
      <c r="F61" s="185">
        <v>22</v>
      </c>
      <c r="H61" s="31"/>
    </row>
    <row r="62" spans="2:8" s="1" customFormat="1" ht="16.899999999999999" customHeight="1">
      <c r="B62" s="31"/>
      <c r="C62" s="184" t="s">
        <v>575</v>
      </c>
      <c r="D62" s="184" t="s">
        <v>576</v>
      </c>
      <c r="E62" s="16" t="s">
        <v>88</v>
      </c>
      <c r="F62" s="185">
        <v>22</v>
      </c>
      <c r="H62" s="31"/>
    </row>
    <row r="63" spans="2:8" s="1" customFormat="1" ht="16.899999999999999" customHeight="1">
      <c r="B63" s="31"/>
      <c r="C63" s="184" t="s">
        <v>597</v>
      </c>
      <c r="D63" s="184" t="s">
        <v>504</v>
      </c>
      <c r="E63" s="16" t="s">
        <v>84</v>
      </c>
      <c r="F63" s="185">
        <v>0.22</v>
      </c>
      <c r="H63" s="31"/>
    </row>
    <row r="64" spans="2:8" s="1" customFormat="1" ht="16.899999999999999" customHeight="1">
      <c r="B64" s="31"/>
      <c r="C64" s="184" t="s">
        <v>555</v>
      </c>
      <c r="D64" s="184" t="s">
        <v>556</v>
      </c>
      <c r="E64" s="16" t="s">
        <v>84</v>
      </c>
      <c r="F64" s="185">
        <v>2.2000000000000002</v>
      </c>
      <c r="H64" s="31"/>
    </row>
    <row r="65" spans="2:8" s="1" customFormat="1" ht="16.899999999999999" customHeight="1">
      <c r="B65" s="31"/>
      <c r="C65" s="184" t="s">
        <v>560</v>
      </c>
      <c r="D65" s="184" t="s">
        <v>561</v>
      </c>
      <c r="E65" s="16" t="s">
        <v>211</v>
      </c>
      <c r="F65" s="185">
        <v>4.4000000000000004</v>
      </c>
      <c r="H65" s="31"/>
    </row>
    <row r="66" spans="2:8" s="1" customFormat="1" ht="16.899999999999999" customHeight="1">
      <c r="B66" s="31"/>
      <c r="C66" s="184" t="s">
        <v>565</v>
      </c>
      <c r="D66" s="184" t="s">
        <v>566</v>
      </c>
      <c r="E66" s="16" t="s">
        <v>211</v>
      </c>
      <c r="F66" s="185">
        <v>4.4000000000000004</v>
      </c>
      <c r="H66" s="31"/>
    </row>
    <row r="67" spans="2:8" s="1" customFormat="1" ht="16.899999999999999" customHeight="1">
      <c r="B67" s="31"/>
      <c r="C67" s="184" t="s">
        <v>579</v>
      </c>
      <c r="D67" s="184" t="s">
        <v>580</v>
      </c>
      <c r="E67" s="16" t="s">
        <v>211</v>
      </c>
      <c r="F67" s="185">
        <v>3.08</v>
      </c>
      <c r="H67" s="31"/>
    </row>
    <row r="68" spans="2:8" s="1" customFormat="1" ht="16.899999999999999" customHeight="1">
      <c r="B68" s="31"/>
      <c r="C68" s="180" t="s">
        <v>104</v>
      </c>
      <c r="D68" s="181" t="s">
        <v>105</v>
      </c>
      <c r="E68" s="182" t="s">
        <v>95</v>
      </c>
      <c r="F68" s="183">
        <v>10</v>
      </c>
      <c r="H68" s="31"/>
    </row>
    <row r="69" spans="2:8" s="1" customFormat="1" ht="16.899999999999999" customHeight="1">
      <c r="B69" s="31"/>
      <c r="C69" s="184" t="s">
        <v>1</v>
      </c>
      <c r="D69" s="184" t="s">
        <v>106</v>
      </c>
      <c r="E69" s="16" t="s">
        <v>1</v>
      </c>
      <c r="F69" s="185">
        <v>10</v>
      </c>
      <c r="H69" s="31"/>
    </row>
    <row r="70" spans="2:8" s="1" customFormat="1" ht="16.899999999999999" customHeight="1">
      <c r="B70" s="31"/>
      <c r="C70" s="186" t="s">
        <v>914</v>
      </c>
      <c r="H70" s="31"/>
    </row>
    <row r="71" spans="2:8" s="1" customFormat="1" ht="16.899999999999999" customHeight="1">
      <c r="B71" s="31"/>
      <c r="C71" s="184" t="s">
        <v>431</v>
      </c>
      <c r="D71" s="184" t="s">
        <v>432</v>
      </c>
      <c r="E71" s="16" t="s">
        <v>192</v>
      </c>
      <c r="F71" s="185">
        <v>10</v>
      </c>
      <c r="H71" s="31"/>
    </row>
    <row r="72" spans="2:8" s="1" customFormat="1" ht="16.899999999999999" customHeight="1">
      <c r="B72" s="31"/>
      <c r="C72" s="184" t="s">
        <v>439</v>
      </c>
      <c r="D72" s="184" t="s">
        <v>440</v>
      </c>
      <c r="E72" s="16" t="s">
        <v>192</v>
      </c>
      <c r="F72" s="185">
        <v>10</v>
      </c>
      <c r="H72" s="31"/>
    </row>
    <row r="73" spans="2:8" s="1" customFormat="1" ht="16.899999999999999" customHeight="1">
      <c r="B73" s="31"/>
      <c r="C73" s="184" t="s">
        <v>458</v>
      </c>
      <c r="D73" s="184" t="s">
        <v>459</v>
      </c>
      <c r="E73" s="16" t="s">
        <v>192</v>
      </c>
      <c r="F73" s="185">
        <v>10</v>
      </c>
      <c r="H73" s="31"/>
    </row>
    <row r="74" spans="2:8" s="1" customFormat="1" ht="16.899999999999999" customHeight="1">
      <c r="B74" s="31"/>
      <c r="C74" s="184" t="s">
        <v>481</v>
      </c>
      <c r="D74" s="184" t="s">
        <v>482</v>
      </c>
      <c r="E74" s="16" t="s">
        <v>192</v>
      </c>
      <c r="F74" s="185">
        <v>10</v>
      </c>
      <c r="H74" s="31"/>
    </row>
    <row r="75" spans="2:8" s="1" customFormat="1" ht="16.899999999999999" customHeight="1">
      <c r="B75" s="31"/>
      <c r="C75" s="184" t="s">
        <v>495</v>
      </c>
      <c r="D75" s="184" t="s">
        <v>496</v>
      </c>
      <c r="E75" s="16" t="s">
        <v>192</v>
      </c>
      <c r="F75" s="185">
        <v>10</v>
      </c>
      <c r="H75" s="31"/>
    </row>
    <row r="76" spans="2:8" s="1" customFormat="1" ht="16.899999999999999" customHeight="1">
      <c r="B76" s="31"/>
      <c r="C76" s="184" t="s">
        <v>485</v>
      </c>
      <c r="D76" s="184" t="s">
        <v>486</v>
      </c>
      <c r="E76" s="16" t="s">
        <v>88</v>
      </c>
      <c r="F76" s="185">
        <v>13</v>
      </c>
      <c r="H76" s="31"/>
    </row>
    <row r="77" spans="2:8" s="1" customFormat="1" ht="16.899999999999999" customHeight="1">
      <c r="B77" s="31"/>
      <c r="C77" s="184" t="s">
        <v>503</v>
      </c>
      <c r="D77" s="184" t="s">
        <v>504</v>
      </c>
      <c r="E77" s="16" t="s">
        <v>84</v>
      </c>
      <c r="F77" s="185">
        <v>1.03</v>
      </c>
      <c r="H77" s="31"/>
    </row>
    <row r="78" spans="2:8" s="1" customFormat="1" ht="16.899999999999999" customHeight="1">
      <c r="B78" s="31"/>
      <c r="C78" s="184" t="s">
        <v>462</v>
      </c>
      <c r="D78" s="184" t="s">
        <v>463</v>
      </c>
      <c r="E78" s="16" t="s">
        <v>192</v>
      </c>
      <c r="F78" s="185">
        <v>10</v>
      </c>
      <c r="H78" s="31"/>
    </row>
    <row r="79" spans="2:8" s="1" customFormat="1" ht="16.899999999999999" customHeight="1">
      <c r="B79" s="31"/>
      <c r="C79" s="184" t="s">
        <v>451</v>
      </c>
      <c r="D79" s="184" t="s">
        <v>452</v>
      </c>
      <c r="E79" s="16" t="s">
        <v>453</v>
      </c>
      <c r="F79" s="185">
        <v>10.3</v>
      </c>
      <c r="H79" s="31"/>
    </row>
    <row r="80" spans="2:8" s="1" customFormat="1" ht="16.899999999999999" customHeight="1">
      <c r="B80" s="31"/>
      <c r="C80" s="184" t="s">
        <v>466</v>
      </c>
      <c r="D80" s="184" t="s">
        <v>467</v>
      </c>
      <c r="E80" s="16" t="s">
        <v>192</v>
      </c>
      <c r="F80" s="185">
        <v>30</v>
      </c>
      <c r="H80" s="31"/>
    </row>
    <row r="81" spans="2:8" s="1" customFormat="1" ht="16.899999999999999" customHeight="1">
      <c r="B81" s="31"/>
      <c r="C81" s="184" t="s">
        <v>471</v>
      </c>
      <c r="D81" s="184" t="s">
        <v>472</v>
      </c>
      <c r="E81" s="16" t="s">
        <v>192</v>
      </c>
      <c r="F81" s="185">
        <v>90</v>
      </c>
      <c r="H81" s="31"/>
    </row>
    <row r="82" spans="2:8" s="1" customFormat="1" ht="16.899999999999999" customHeight="1">
      <c r="B82" s="31"/>
      <c r="C82" s="184" t="s">
        <v>476</v>
      </c>
      <c r="D82" s="184" t="s">
        <v>477</v>
      </c>
      <c r="E82" s="16" t="s">
        <v>204</v>
      </c>
      <c r="F82" s="185">
        <v>20</v>
      </c>
      <c r="H82" s="31"/>
    </row>
    <row r="83" spans="2:8" s="1" customFormat="1" ht="16.899999999999999" customHeight="1">
      <c r="B83" s="31"/>
      <c r="C83" s="180" t="s">
        <v>107</v>
      </c>
      <c r="D83" s="181" t="s">
        <v>108</v>
      </c>
      <c r="E83" s="182" t="s">
        <v>88</v>
      </c>
      <c r="F83" s="183">
        <v>55</v>
      </c>
      <c r="H83" s="31"/>
    </row>
    <row r="84" spans="2:8" s="1" customFormat="1" ht="16.899999999999999" customHeight="1">
      <c r="B84" s="31"/>
      <c r="C84" s="184" t="s">
        <v>1</v>
      </c>
      <c r="D84" s="184" t="s">
        <v>109</v>
      </c>
      <c r="E84" s="16" t="s">
        <v>1</v>
      </c>
      <c r="F84" s="185">
        <v>55</v>
      </c>
      <c r="H84" s="31"/>
    </row>
    <row r="85" spans="2:8" s="1" customFormat="1" ht="16.899999999999999" customHeight="1">
      <c r="B85" s="31"/>
      <c r="C85" s="186" t="s">
        <v>914</v>
      </c>
      <c r="H85" s="31"/>
    </row>
    <row r="86" spans="2:8" s="1" customFormat="1" ht="16.899999999999999" customHeight="1">
      <c r="B86" s="31"/>
      <c r="C86" s="184" t="s">
        <v>839</v>
      </c>
      <c r="D86" s="184" t="s">
        <v>840</v>
      </c>
      <c r="E86" s="16" t="s">
        <v>88</v>
      </c>
      <c r="F86" s="185">
        <v>55</v>
      </c>
      <c r="H86" s="31"/>
    </row>
    <row r="87" spans="2:8" s="1" customFormat="1" ht="16.899999999999999" customHeight="1">
      <c r="B87" s="31"/>
      <c r="C87" s="184" t="s">
        <v>404</v>
      </c>
      <c r="D87" s="184" t="s">
        <v>405</v>
      </c>
      <c r="E87" s="16" t="s">
        <v>88</v>
      </c>
      <c r="F87" s="185">
        <v>55</v>
      </c>
      <c r="H87" s="31"/>
    </row>
    <row r="88" spans="2:8" s="1" customFormat="1" ht="16.899999999999999" customHeight="1">
      <c r="B88" s="31"/>
      <c r="C88" s="184" t="s">
        <v>834</v>
      </c>
      <c r="D88" s="184" t="s">
        <v>835</v>
      </c>
      <c r="E88" s="16" t="s">
        <v>453</v>
      </c>
      <c r="F88" s="185">
        <v>1.1000000000000001</v>
      </c>
      <c r="H88" s="31"/>
    </row>
    <row r="89" spans="2:8" s="1" customFormat="1" ht="16.899999999999999" customHeight="1">
      <c r="B89" s="31"/>
      <c r="C89" s="184" t="s">
        <v>417</v>
      </c>
      <c r="D89" s="184" t="s">
        <v>418</v>
      </c>
      <c r="E89" s="16" t="s">
        <v>211</v>
      </c>
      <c r="F89" s="185">
        <v>5.5</v>
      </c>
      <c r="H89" s="31"/>
    </row>
    <row r="90" spans="2:8" s="1" customFormat="1" ht="16.899999999999999" customHeight="1">
      <c r="B90" s="31"/>
      <c r="C90" s="180" t="s">
        <v>110</v>
      </c>
      <c r="D90" s="181" t="s">
        <v>111</v>
      </c>
      <c r="E90" s="182" t="s">
        <v>88</v>
      </c>
      <c r="F90" s="183">
        <v>192</v>
      </c>
      <c r="H90" s="31"/>
    </row>
    <row r="91" spans="2:8" s="1" customFormat="1" ht="16.899999999999999" customHeight="1">
      <c r="B91" s="31"/>
      <c r="C91" s="184" t="s">
        <v>1</v>
      </c>
      <c r="D91" s="184" t="s">
        <v>916</v>
      </c>
      <c r="E91" s="16" t="s">
        <v>1</v>
      </c>
      <c r="F91" s="185">
        <v>192</v>
      </c>
      <c r="H91" s="31"/>
    </row>
    <row r="92" spans="2:8" s="1" customFormat="1" ht="16.899999999999999" customHeight="1">
      <c r="B92" s="31"/>
      <c r="C92" s="186" t="s">
        <v>914</v>
      </c>
      <c r="H92" s="31"/>
    </row>
    <row r="93" spans="2:8" s="1" customFormat="1" ht="16.899999999999999" customHeight="1">
      <c r="B93" s="31"/>
      <c r="C93" s="184" t="s">
        <v>584</v>
      </c>
      <c r="D93" s="184" t="s">
        <v>585</v>
      </c>
      <c r="E93" s="16" t="s">
        <v>192</v>
      </c>
      <c r="F93" s="185">
        <v>672</v>
      </c>
      <c r="H93" s="31"/>
    </row>
    <row r="94" spans="2:8" s="1" customFormat="1" ht="16.899999999999999" customHeight="1">
      <c r="B94" s="31"/>
      <c r="C94" s="184" t="s">
        <v>589</v>
      </c>
      <c r="D94" s="184" t="s">
        <v>590</v>
      </c>
      <c r="E94" s="16" t="s">
        <v>192</v>
      </c>
      <c r="F94" s="185">
        <v>192</v>
      </c>
      <c r="H94" s="31"/>
    </row>
    <row r="95" spans="2:8" s="1" customFormat="1" ht="7.35" customHeight="1">
      <c r="B95" s="43"/>
      <c r="C95" s="44"/>
      <c r="D95" s="44"/>
      <c r="E95" s="44"/>
      <c r="F95" s="44"/>
      <c r="G95" s="44"/>
      <c r="H95" s="31"/>
    </row>
    <row r="96" spans="2:8" s="1" customFormat="1" ht="11.25"/>
  </sheetData>
  <sheetProtection algorithmName="SHA-512" hashValue="NYEm51jqwLyoVw8GTrC0W3PtFflfebOZFouxl+PubTnDrXjut18Q7rd+M/yGLsnjHqPCjx0mwPwtU865PgeV5g==" saltValue="IdusCkyvFE8fcybfWu2Ux8s2yYIqTrD0DXu4wGsGfbhhMQkJ5mR3rDe/JTB0tI/v8KUudg0glWSAg1wHmfaXo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7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2023-131-lok_2 - Adaptačn...</vt:lpstr>
      <vt:lpstr>Seznam figur</vt:lpstr>
      <vt:lpstr>'2023-131-lok_2 - Adaptačn...'!Názvy_tisku</vt:lpstr>
      <vt:lpstr>'Rekapitulace stavby'!Názvy_tisku</vt:lpstr>
      <vt:lpstr>'Seznam figur'!Názvy_tisku</vt:lpstr>
      <vt:lpstr>'2023-131-lok_2 - Adaptačn...'!Oblast_tisku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Požárová</dc:creator>
  <cp:lastModifiedBy>Eva Fridrichová</cp:lastModifiedBy>
  <cp:lastPrinted>2023-09-14T12:41:24Z</cp:lastPrinted>
  <dcterms:created xsi:type="dcterms:W3CDTF">2023-09-14T09:50:14Z</dcterms:created>
  <dcterms:modified xsi:type="dcterms:W3CDTF">2023-09-14T12:42:21Z</dcterms:modified>
</cp:coreProperties>
</file>